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CONTPROC\Project Related &amp; Letting Specific Bulletins\2025\August 21, 2025\"/>
    </mc:Choice>
  </mc:AlternateContent>
  <xr:revisionPtr revIDLastSave="0" documentId="8_{82C9C47C-C460-436D-85C4-EB26A3655273}" xr6:coauthVersionLast="47" xr6:coauthVersionMax="47" xr10:uidLastSave="{00000000-0000-0000-0000-000000000000}"/>
  <bookViews>
    <workbookView xWindow="-120" yWindow="-120" windowWidth="29040" windowHeight="15840" xr2:uid="{35DB876A-160C-4FB4-A534-07867AB86415}"/>
  </bookViews>
  <sheets>
    <sheet name="I-71 NB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3" i="5" l="1"/>
  <c r="AZ33" i="5"/>
  <c r="AY33" i="5"/>
  <c r="AX33" i="5"/>
  <c r="AW33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7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7" i="5"/>
  <c r="AR31" i="5" l="1"/>
  <c r="AN20" i="5"/>
  <c r="AP20" i="5" s="1"/>
  <c r="AN18" i="5"/>
  <c r="AP18" i="5" s="1"/>
  <c r="AN17" i="5"/>
  <c r="AP17" i="5" s="1"/>
  <c r="G13" i="5"/>
  <c r="H13" i="5" s="1"/>
  <c r="R40" i="5"/>
  <c r="R41" i="5"/>
  <c r="R42" i="5"/>
  <c r="R43" i="5"/>
  <c r="R44" i="5"/>
  <c r="R45" i="5"/>
  <c r="R55" i="5"/>
  <c r="R56" i="5"/>
  <c r="R57" i="5"/>
  <c r="R58" i="5"/>
  <c r="R59" i="5"/>
  <c r="R60" i="5"/>
  <c r="R61" i="5"/>
  <c r="R62" i="5"/>
  <c r="R63" i="5"/>
  <c r="R64" i="5"/>
  <c r="R39" i="5"/>
  <c r="P39" i="5"/>
  <c r="D40" i="5"/>
  <c r="D41" i="5"/>
  <c r="D42" i="5"/>
  <c r="D43" i="5"/>
  <c r="D44" i="5"/>
  <c r="D45" i="5"/>
  <c r="D52" i="5"/>
  <c r="K52" i="5" s="1"/>
  <c r="R52" i="5" s="1"/>
  <c r="D53" i="5"/>
  <c r="K53" i="5" s="1"/>
  <c r="D54" i="5"/>
  <c r="K54" i="5" s="1"/>
  <c r="D55" i="5"/>
  <c r="D56" i="5"/>
  <c r="D57" i="5"/>
  <c r="D58" i="5"/>
  <c r="D59" i="5"/>
  <c r="D60" i="5"/>
  <c r="D61" i="5"/>
  <c r="D62" i="5"/>
  <c r="D63" i="5"/>
  <c r="D64" i="5"/>
  <c r="D39" i="5"/>
  <c r="B39" i="5"/>
  <c r="C7" i="5"/>
  <c r="C8" i="5" s="1"/>
  <c r="B41" i="5" s="1"/>
  <c r="K64" i="5"/>
  <c r="K63" i="5"/>
  <c r="K62" i="5"/>
  <c r="K61" i="5"/>
  <c r="K60" i="5"/>
  <c r="K59" i="5"/>
  <c r="K58" i="5"/>
  <c r="K57" i="5"/>
  <c r="K56" i="5"/>
  <c r="K55" i="5"/>
  <c r="K45" i="5"/>
  <c r="K44" i="5"/>
  <c r="K43" i="5"/>
  <c r="K42" i="5"/>
  <c r="K41" i="5"/>
  <c r="K40" i="5"/>
  <c r="A40" i="5"/>
  <c r="A41" i="5" s="1"/>
  <c r="K39" i="5"/>
  <c r="I39" i="5"/>
  <c r="AN31" i="5"/>
  <c r="AM31" i="5"/>
  <c r="AK31" i="5"/>
  <c r="Y31" i="5"/>
  <c r="AC31" i="5" s="1"/>
  <c r="X31" i="5"/>
  <c r="V31" i="5"/>
  <c r="I31" i="5"/>
  <c r="K31" i="5" s="1"/>
  <c r="H31" i="5"/>
  <c r="F31" i="5"/>
  <c r="AN30" i="5"/>
  <c r="AR30" i="5" s="1"/>
  <c r="AM30" i="5"/>
  <c r="AK30" i="5"/>
  <c r="Y30" i="5"/>
  <c r="AC30" i="5" s="1"/>
  <c r="X30" i="5"/>
  <c r="V30" i="5"/>
  <c r="I30" i="5"/>
  <c r="K30" i="5" s="1"/>
  <c r="H30" i="5"/>
  <c r="F30" i="5"/>
  <c r="AN29" i="5"/>
  <c r="AR29" i="5" s="1"/>
  <c r="AM29" i="5"/>
  <c r="AK29" i="5"/>
  <c r="Y29" i="5"/>
  <c r="AC29" i="5" s="1"/>
  <c r="X29" i="5"/>
  <c r="V29" i="5"/>
  <c r="I29" i="5"/>
  <c r="K29" i="5" s="1"/>
  <c r="H29" i="5"/>
  <c r="F29" i="5"/>
  <c r="AN28" i="5"/>
  <c r="AR28" i="5" s="1"/>
  <c r="AM28" i="5"/>
  <c r="AK28" i="5"/>
  <c r="Y28" i="5"/>
  <c r="AC28" i="5" s="1"/>
  <c r="X28" i="5"/>
  <c r="V28" i="5"/>
  <c r="I28" i="5"/>
  <c r="K28" i="5" s="1"/>
  <c r="H28" i="5"/>
  <c r="F28" i="5"/>
  <c r="AN27" i="5"/>
  <c r="AR27" i="5" s="1"/>
  <c r="AM27" i="5"/>
  <c r="AK27" i="5"/>
  <c r="Y27" i="5"/>
  <c r="AC27" i="5" s="1"/>
  <c r="X27" i="5"/>
  <c r="V27" i="5"/>
  <c r="I27" i="5"/>
  <c r="K27" i="5" s="1"/>
  <c r="H27" i="5"/>
  <c r="F27" i="5"/>
  <c r="AN26" i="5"/>
  <c r="AR26" i="5" s="1"/>
  <c r="AM26" i="5"/>
  <c r="AK26" i="5"/>
  <c r="Y26" i="5"/>
  <c r="AC26" i="5" s="1"/>
  <c r="X26" i="5"/>
  <c r="V26" i="5"/>
  <c r="I26" i="5"/>
  <c r="K26" i="5" s="1"/>
  <c r="H26" i="5"/>
  <c r="F26" i="5"/>
  <c r="AN25" i="5"/>
  <c r="AR25" i="5" s="1"/>
  <c r="AM25" i="5"/>
  <c r="AK25" i="5"/>
  <c r="Y25" i="5"/>
  <c r="AC25" i="5" s="1"/>
  <c r="X25" i="5"/>
  <c r="V25" i="5"/>
  <c r="I25" i="5"/>
  <c r="K25" i="5" s="1"/>
  <c r="H25" i="5"/>
  <c r="F25" i="5"/>
  <c r="AN24" i="5"/>
  <c r="AR24" i="5" s="1"/>
  <c r="AM24" i="5"/>
  <c r="AK24" i="5"/>
  <c r="Y24" i="5"/>
  <c r="AC24" i="5" s="1"/>
  <c r="X24" i="5"/>
  <c r="V24" i="5"/>
  <c r="I24" i="5"/>
  <c r="K24" i="5" s="1"/>
  <c r="H24" i="5"/>
  <c r="F24" i="5"/>
  <c r="AN23" i="5"/>
  <c r="AR23" i="5" s="1"/>
  <c r="AM23" i="5"/>
  <c r="AK23" i="5"/>
  <c r="Y23" i="5"/>
  <c r="AA23" i="5" s="1"/>
  <c r="X23" i="5"/>
  <c r="V23" i="5"/>
  <c r="I23" i="5"/>
  <c r="K23" i="5" s="1"/>
  <c r="H23" i="5"/>
  <c r="F23" i="5"/>
  <c r="AN22" i="5"/>
  <c r="AP22" i="5" s="1"/>
  <c r="AM22" i="5"/>
  <c r="AK22" i="5"/>
  <c r="Y22" i="5"/>
  <c r="AA22" i="5" s="1"/>
  <c r="X22" i="5"/>
  <c r="V22" i="5"/>
  <c r="I22" i="5"/>
  <c r="K22" i="5" s="1"/>
  <c r="H22" i="5"/>
  <c r="F22" i="5"/>
  <c r="AN21" i="5"/>
  <c r="AP21" i="5" s="1"/>
  <c r="AM21" i="5"/>
  <c r="AK21" i="5"/>
  <c r="Y21" i="5"/>
  <c r="AA21" i="5" s="1"/>
  <c r="X21" i="5"/>
  <c r="V21" i="5"/>
  <c r="I21" i="5"/>
  <c r="K21" i="5" s="1"/>
  <c r="H21" i="5"/>
  <c r="F21" i="5"/>
  <c r="AM20" i="5"/>
  <c r="AK20" i="5"/>
  <c r="Y20" i="5"/>
  <c r="AA20" i="5" s="1"/>
  <c r="X20" i="5"/>
  <c r="V20" i="5"/>
  <c r="I20" i="5"/>
  <c r="K20" i="5" s="1"/>
  <c r="H20" i="5"/>
  <c r="F20" i="5"/>
  <c r="AN19" i="5"/>
  <c r="AP19" i="5" s="1"/>
  <c r="AK19" i="5"/>
  <c r="Y19" i="5"/>
  <c r="AA19" i="5" s="1"/>
  <c r="X19" i="5"/>
  <c r="V19" i="5"/>
  <c r="I19" i="5"/>
  <c r="K19" i="5" s="1"/>
  <c r="F19" i="5"/>
  <c r="AK18" i="5"/>
  <c r="Y18" i="5"/>
  <c r="AA18" i="5" s="1"/>
  <c r="X18" i="5"/>
  <c r="V18" i="5"/>
  <c r="F18" i="5"/>
  <c r="AK17" i="5"/>
  <c r="Y17" i="5"/>
  <c r="AA17" i="5" s="1"/>
  <c r="X17" i="5"/>
  <c r="V17" i="5"/>
  <c r="F17" i="5"/>
  <c r="AN16" i="5"/>
  <c r="AP16" i="5" s="1"/>
  <c r="AM16" i="5"/>
  <c r="AK16" i="5"/>
  <c r="Y16" i="5"/>
  <c r="AA16" i="5" s="1"/>
  <c r="X16" i="5"/>
  <c r="V16" i="5"/>
  <c r="F16" i="5"/>
  <c r="AN15" i="5"/>
  <c r="AP15" i="5" s="1"/>
  <c r="AM15" i="5"/>
  <c r="AK15" i="5"/>
  <c r="Y15" i="5"/>
  <c r="AA15" i="5" s="1"/>
  <c r="X15" i="5"/>
  <c r="V15" i="5"/>
  <c r="F15" i="5"/>
  <c r="AN14" i="5"/>
  <c r="AP14" i="5" s="1"/>
  <c r="AM14" i="5"/>
  <c r="AK14" i="5"/>
  <c r="Y14" i="5"/>
  <c r="AA14" i="5" s="1"/>
  <c r="X14" i="5"/>
  <c r="V14" i="5"/>
  <c r="F14" i="5"/>
  <c r="AN13" i="5"/>
  <c r="AP13" i="5" s="1"/>
  <c r="AM13" i="5"/>
  <c r="AK13" i="5"/>
  <c r="Y13" i="5"/>
  <c r="AA13" i="5" s="1"/>
  <c r="X13" i="5"/>
  <c r="V13" i="5"/>
  <c r="F13" i="5"/>
  <c r="AN12" i="5"/>
  <c r="AP12" i="5" s="1"/>
  <c r="AM12" i="5"/>
  <c r="AK12" i="5"/>
  <c r="Y12" i="5"/>
  <c r="AA12" i="5" s="1"/>
  <c r="X12" i="5"/>
  <c r="V12" i="5"/>
  <c r="I12" i="5"/>
  <c r="K12" i="5" s="1"/>
  <c r="H12" i="5"/>
  <c r="F12" i="5"/>
  <c r="AN11" i="5"/>
  <c r="AP11" i="5" s="1"/>
  <c r="AM11" i="5"/>
  <c r="AK11" i="5"/>
  <c r="Y11" i="5"/>
  <c r="AA11" i="5" s="1"/>
  <c r="X11" i="5"/>
  <c r="V11" i="5"/>
  <c r="I11" i="5"/>
  <c r="K11" i="5" s="1"/>
  <c r="H11" i="5"/>
  <c r="F11" i="5"/>
  <c r="AN10" i="5"/>
  <c r="AP10" i="5" s="1"/>
  <c r="AM10" i="5"/>
  <c r="AK10" i="5"/>
  <c r="Y10" i="5"/>
  <c r="X10" i="5"/>
  <c r="V10" i="5"/>
  <c r="I10" i="5"/>
  <c r="K10" i="5" s="1"/>
  <c r="H10" i="5"/>
  <c r="F10" i="5"/>
  <c r="AN9" i="5"/>
  <c r="AP9" i="5" s="1"/>
  <c r="AM9" i="5"/>
  <c r="AK9" i="5"/>
  <c r="Y9" i="5"/>
  <c r="X9" i="5"/>
  <c r="V9" i="5"/>
  <c r="I9" i="5"/>
  <c r="K9" i="5" s="1"/>
  <c r="H9" i="5"/>
  <c r="F9" i="5"/>
  <c r="AN8" i="5"/>
  <c r="AP8" i="5" s="1"/>
  <c r="AM8" i="5"/>
  <c r="AK8" i="5"/>
  <c r="Y8" i="5"/>
  <c r="X8" i="5"/>
  <c r="V8" i="5"/>
  <c r="I8" i="5"/>
  <c r="M8" i="5" s="1"/>
  <c r="AZ9" i="5" s="1"/>
  <c r="H8" i="5"/>
  <c r="F8" i="5"/>
  <c r="AN7" i="5"/>
  <c r="AP7" i="5" s="1"/>
  <c r="AM7" i="5"/>
  <c r="AK7" i="5"/>
  <c r="AH7" i="5"/>
  <c r="AH8" i="5" s="1"/>
  <c r="P41" i="5" s="1"/>
  <c r="Y7" i="5"/>
  <c r="X7" i="5"/>
  <c r="V7" i="5"/>
  <c r="S7" i="5"/>
  <c r="I40" i="5" s="1"/>
  <c r="I7" i="5"/>
  <c r="M7" i="5" s="1"/>
  <c r="H7" i="5"/>
  <c r="F7" i="5"/>
  <c r="AN6" i="5"/>
  <c r="AR6" i="5" s="1"/>
  <c r="AZ7" i="5" s="1"/>
  <c r="Y6" i="5"/>
  <c r="I6" i="5"/>
  <c r="B6" i="5"/>
  <c r="R6" i="5" s="1"/>
  <c r="AG6" i="5" s="1"/>
  <c r="AX25" i="5" l="1"/>
  <c r="AX29" i="5"/>
  <c r="AX10" i="5"/>
  <c r="AX23" i="5"/>
  <c r="AZ27" i="5"/>
  <c r="AZ31" i="5"/>
  <c r="AZ28" i="5"/>
  <c r="AX30" i="5"/>
  <c r="AX22" i="5"/>
  <c r="AZ26" i="5"/>
  <c r="AX28" i="5"/>
  <c r="AX12" i="5"/>
  <c r="AZ25" i="5"/>
  <c r="AX11" i="5"/>
  <c r="AZ29" i="5"/>
  <c r="AX9" i="5"/>
  <c r="AZ30" i="5"/>
  <c r="AX8" i="5"/>
  <c r="AX7" i="5"/>
  <c r="AX20" i="5"/>
  <c r="AX21" i="5"/>
  <c r="AX24" i="5"/>
  <c r="AX27" i="5"/>
  <c r="AX31" i="5"/>
  <c r="AZ8" i="5"/>
  <c r="G64" i="5"/>
  <c r="AX26" i="5"/>
  <c r="N44" i="5"/>
  <c r="G44" i="5"/>
  <c r="AC23" i="5"/>
  <c r="AZ23" i="5" s="1"/>
  <c r="D46" i="5"/>
  <c r="K46" i="5" s="1"/>
  <c r="R46" i="5" s="1"/>
  <c r="N46" i="5" s="1"/>
  <c r="N62" i="5"/>
  <c r="G42" i="5"/>
  <c r="G43" i="5"/>
  <c r="G58" i="5"/>
  <c r="R54" i="5"/>
  <c r="N54" i="5" s="1"/>
  <c r="R53" i="5"/>
  <c r="N53" i="5" s="1"/>
  <c r="N45" i="5"/>
  <c r="G14" i="5"/>
  <c r="I14" i="5" s="1"/>
  <c r="K14" i="5" s="1"/>
  <c r="G45" i="5"/>
  <c r="G40" i="5"/>
  <c r="AM19" i="5"/>
  <c r="AM18" i="5"/>
  <c r="AM17" i="5"/>
  <c r="G52" i="5"/>
  <c r="I13" i="5"/>
  <c r="K13" i="5" s="1"/>
  <c r="AX13" i="5" s="1"/>
  <c r="B40" i="5"/>
  <c r="S8" i="5"/>
  <c r="I41" i="5" s="1"/>
  <c r="P40" i="5"/>
  <c r="N52" i="5"/>
  <c r="N63" i="5"/>
  <c r="G62" i="5"/>
  <c r="N60" i="5"/>
  <c r="G54" i="5"/>
  <c r="G53" i="5"/>
  <c r="G56" i="5"/>
  <c r="G55" i="5"/>
  <c r="N41" i="5"/>
  <c r="N42" i="5"/>
  <c r="G41" i="5"/>
  <c r="G39" i="5"/>
  <c r="G59" i="5"/>
  <c r="N40" i="5"/>
  <c r="N58" i="5"/>
  <c r="N64" i="5"/>
  <c r="N56" i="5"/>
  <c r="N43" i="5"/>
  <c r="N59" i="5"/>
  <c r="N57" i="5"/>
  <c r="N55" i="5"/>
  <c r="G61" i="5"/>
  <c r="N39" i="5"/>
  <c r="G60" i="5"/>
  <c r="N61" i="5"/>
  <c r="G63" i="5"/>
  <c r="G57" i="5"/>
  <c r="C9" i="5"/>
  <c r="B42" i="5" s="1"/>
  <c r="A42" i="5"/>
  <c r="B8" i="5"/>
  <c r="R8" i="5" s="1"/>
  <c r="AG8" i="5" s="1"/>
  <c r="AH9" i="5"/>
  <c r="P42" i="5" s="1"/>
  <c r="B7" i="5"/>
  <c r="R7" i="5" s="1"/>
  <c r="AG7" i="5" s="1"/>
  <c r="AZ24" i="5" l="1"/>
  <c r="AX14" i="5"/>
  <c r="S9" i="5"/>
  <c r="I42" i="5" s="1"/>
  <c r="G46" i="5"/>
  <c r="D47" i="5"/>
  <c r="K47" i="5" s="1"/>
  <c r="G15" i="5"/>
  <c r="H14" i="5"/>
  <c r="C10" i="5"/>
  <c r="B43" i="5" s="1"/>
  <c r="B9" i="5"/>
  <c r="R9" i="5" s="1"/>
  <c r="AG9" i="5" s="1"/>
  <c r="A43" i="5"/>
  <c r="AH10" i="5"/>
  <c r="P43" i="5" s="1"/>
  <c r="S10" i="5" l="1"/>
  <c r="I43" i="5" s="1"/>
  <c r="D48" i="5"/>
  <c r="K48" i="5" s="1"/>
  <c r="I15" i="5"/>
  <c r="K15" i="5" s="1"/>
  <c r="G16" i="5"/>
  <c r="H15" i="5"/>
  <c r="R47" i="5"/>
  <c r="N47" i="5" s="1"/>
  <c r="G47" i="5"/>
  <c r="C11" i="5"/>
  <c r="B44" i="5" s="1"/>
  <c r="AH11" i="5"/>
  <c r="P44" i="5" s="1"/>
  <c r="A44" i="5"/>
  <c r="B10" i="5"/>
  <c r="R10" i="5" s="1"/>
  <c r="AG10" i="5" s="1"/>
  <c r="AX15" i="5" l="1"/>
  <c r="S11" i="5"/>
  <c r="S12" i="5" s="1"/>
  <c r="R48" i="5"/>
  <c r="N48" i="5" s="1"/>
  <c r="G48" i="5"/>
  <c r="I16" i="5"/>
  <c r="K16" i="5" s="1"/>
  <c r="G17" i="5"/>
  <c r="D49" i="5"/>
  <c r="H16" i="5"/>
  <c r="C12" i="5"/>
  <c r="B45" i="5" s="1"/>
  <c r="AH12" i="5"/>
  <c r="P45" i="5" s="1"/>
  <c r="B11" i="5"/>
  <c r="R11" i="5" s="1"/>
  <c r="AG11" i="5" s="1"/>
  <c r="A45" i="5"/>
  <c r="AX16" i="5" l="1"/>
  <c r="I44" i="5"/>
  <c r="K49" i="5"/>
  <c r="R49" i="5" s="1"/>
  <c r="N49" i="5" s="1"/>
  <c r="G18" i="5"/>
  <c r="D50" i="5"/>
  <c r="K50" i="5" s="1"/>
  <c r="I17" i="5"/>
  <c r="K17" i="5" s="1"/>
  <c r="H17" i="5"/>
  <c r="C13" i="5"/>
  <c r="B46" i="5" s="1"/>
  <c r="S13" i="5"/>
  <c r="I45" i="5"/>
  <c r="A46" i="5"/>
  <c r="B12" i="5"/>
  <c r="R12" i="5" s="1"/>
  <c r="AG12" i="5" s="1"/>
  <c r="AH13" i="5"/>
  <c r="P46" i="5" s="1"/>
  <c r="AX17" i="5" l="1"/>
  <c r="R50" i="5"/>
  <c r="N50" i="5" s="1"/>
  <c r="G50" i="5"/>
  <c r="I18" i="5"/>
  <c r="K18" i="5" s="1"/>
  <c r="AX19" i="5" s="1"/>
  <c r="D51" i="5"/>
  <c r="K51" i="5" s="1"/>
  <c r="H18" i="5"/>
  <c r="H19" i="5"/>
  <c r="G49" i="5"/>
  <c r="C14" i="5"/>
  <c r="B47" i="5" s="1"/>
  <c r="AH14" i="5"/>
  <c r="P47" i="5" s="1"/>
  <c r="B13" i="5"/>
  <c r="R13" i="5" s="1"/>
  <c r="AG13" i="5" s="1"/>
  <c r="A47" i="5"/>
  <c r="S14" i="5"/>
  <c r="I46" i="5"/>
  <c r="AX18" i="5" l="1"/>
  <c r="R51" i="5"/>
  <c r="N51" i="5" s="1"/>
  <c r="G51" i="5"/>
  <c r="C15" i="5"/>
  <c r="B48" i="5" s="1"/>
  <c r="I47" i="5"/>
  <c r="S15" i="5"/>
  <c r="A48" i="5"/>
  <c r="B14" i="5"/>
  <c r="R14" i="5" s="1"/>
  <c r="AG14" i="5" s="1"/>
  <c r="AH15" i="5"/>
  <c r="P48" i="5" s="1"/>
  <c r="C16" i="5" l="1"/>
  <c r="B49" i="5" s="1"/>
  <c r="AH16" i="5"/>
  <c r="P49" i="5" s="1"/>
  <c r="A49" i="5"/>
  <c r="B15" i="5"/>
  <c r="R15" i="5" s="1"/>
  <c r="AG15" i="5" s="1"/>
  <c r="S16" i="5"/>
  <c r="I48" i="5"/>
  <c r="C17" i="5" l="1"/>
  <c r="B50" i="5" s="1"/>
  <c r="S17" i="5"/>
  <c r="I49" i="5"/>
  <c r="A50" i="5"/>
  <c r="B16" i="5"/>
  <c r="R16" i="5" s="1"/>
  <c r="AG16" i="5" s="1"/>
  <c r="AH17" i="5"/>
  <c r="P50" i="5" s="1"/>
  <c r="C18" i="5" l="1"/>
  <c r="B51" i="5" s="1"/>
  <c r="AH18" i="5"/>
  <c r="P51" i="5" s="1"/>
  <c r="B17" i="5"/>
  <c r="R17" i="5" s="1"/>
  <c r="AG17" i="5" s="1"/>
  <c r="A51" i="5"/>
  <c r="S18" i="5"/>
  <c r="I50" i="5"/>
  <c r="C19" i="5" l="1"/>
  <c r="B52" i="5" s="1"/>
  <c r="I51" i="5"/>
  <c r="S19" i="5"/>
  <c r="A52" i="5"/>
  <c r="B18" i="5"/>
  <c r="R18" i="5" s="1"/>
  <c r="AG18" i="5" s="1"/>
  <c r="AH19" i="5"/>
  <c r="P52" i="5" s="1"/>
  <c r="C20" i="5" l="1"/>
  <c r="B53" i="5" s="1"/>
  <c r="AH20" i="5"/>
  <c r="P53" i="5" s="1"/>
  <c r="B19" i="5"/>
  <c r="R19" i="5" s="1"/>
  <c r="AG19" i="5" s="1"/>
  <c r="A53" i="5"/>
  <c r="I52" i="5"/>
  <c r="S20" i="5"/>
  <c r="C21" i="5" l="1"/>
  <c r="B54" i="5" s="1"/>
  <c r="S21" i="5"/>
  <c r="I53" i="5"/>
  <c r="A54" i="5"/>
  <c r="B20" i="5"/>
  <c r="R20" i="5" s="1"/>
  <c r="AG20" i="5" s="1"/>
  <c r="AH21" i="5"/>
  <c r="P54" i="5" s="1"/>
  <c r="C22" i="5" l="1"/>
  <c r="B55" i="5" s="1"/>
  <c r="AH22" i="5"/>
  <c r="P55" i="5" s="1"/>
  <c r="B21" i="5"/>
  <c r="R21" i="5" s="1"/>
  <c r="AG21" i="5" s="1"/>
  <c r="A55" i="5"/>
  <c r="S22" i="5"/>
  <c r="I54" i="5"/>
  <c r="C23" i="5" l="1"/>
  <c r="B56" i="5" s="1"/>
  <c r="I55" i="5"/>
  <c r="S23" i="5"/>
  <c r="B22" i="5"/>
  <c r="R22" i="5" s="1"/>
  <c r="AG22" i="5" s="1"/>
  <c r="A56" i="5"/>
  <c r="AH23" i="5"/>
  <c r="P56" i="5" s="1"/>
  <c r="C24" i="5" l="1"/>
  <c r="B57" i="5" s="1"/>
  <c r="AH24" i="5"/>
  <c r="P57" i="5" s="1"/>
  <c r="B23" i="5"/>
  <c r="R23" i="5" s="1"/>
  <c r="AG23" i="5" s="1"/>
  <c r="A57" i="5"/>
  <c r="I56" i="5"/>
  <c r="S24" i="5"/>
  <c r="C25" i="5" l="1"/>
  <c r="B58" i="5" s="1"/>
  <c r="I57" i="5"/>
  <c r="S25" i="5"/>
  <c r="A58" i="5"/>
  <c r="B24" i="5"/>
  <c r="R24" i="5" s="1"/>
  <c r="AG24" i="5" s="1"/>
  <c r="AH25" i="5"/>
  <c r="P58" i="5" s="1"/>
  <c r="C26" i="5" l="1"/>
  <c r="B59" i="5" s="1"/>
  <c r="AH26" i="5"/>
  <c r="P59" i="5" s="1"/>
  <c r="B25" i="5"/>
  <c r="R25" i="5" s="1"/>
  <c r="AG25" i="5" s="1"/>
  <c r="A59" i="5"/>
  <c r="S26" i="5"/>
  <c r="I58" i="5"/>
  <c r="C27" i="5" l="1"/>
  <c r="B60" i="5" s="1"/>
  <c r="I59" i="5"/>
  <c r="S27" i="5"/>
  <c r="A60" i="5"/>
  <c r="B26" i="5"/>
  <c r="R26" i="5" s="1"/>
  <c r="AG26" i="5" s="1"/>
  <c r="AH27" i="5"/>
  <c r="P60" i="5" s="1"/>
  <c r="C28" i="5" l="1"/>
  <c r="B61" i="5" s="1"/>
  <c r="AH28" i="5"/>
  <c r="P61" i="5" s="1"/>
  <c r="A61" i="5"/>
  <c r="B27" i="5"/>
  <c r="R27" i="5" s="1"/>
  <c r="AG27" i="5" s="1"/>
  <c r="I60" i="5"/>
  <c r="S28" i="5"/>
  <c r="C29" i="5" l="1"/>
  <c r="B62" i="5" s="1"/>
  <c r="I61" i="5"/>
  <c r="S29" i="5"/>
  <c r="A62" i="5"/>
  <c r="B28" i="5"/>
  <c r="R28" i="5" s="1"/>
  <c r="AG28" i="5" s="1"/>
  <c r="AH29" i="5"/>
  <c r="P62" i="5" s="1"/>
  <c r="C30" i="5" l="1"/>
  <c r="B63" i="5" s="1"/>
  <c r="AH30" i="5"/>
  <c r="P63" i="5" s="1"/>
  <c r="B29" i="5"/>
  <c r="R29" i="5" s="1"/>
  <c r="AG29" i="5" s="1"/>
  <c r="A63" i="5"/>
  <c r="S30" i="5"/>
  <c r="I62" i="5"/>
  <c r="C31" i="5" l="1"/>
  <c r="B64" i="5" s="1"/>
  <c r="I63" i="5"/>
  <c r="S31" i="5"/>
  <c r="I64" i="5" s="1"/>
  <c r="A64" i="5"/>
  <c r="B31" i="5" s="1"/>
  <c r="R31" i="5" s="1"/>
  <c r="AG31" i="5" s="1"/>
  <c r="B30" i="5"/>
  <c r="R30" i="5" s="1"/>
  <c r="AG30" i="5" s="1"/>
  <c r="AH31" i="5"/>
  <c r="P64" i="5" s="1"/>
</calcChain>
</file>

<file path=xl/sharedStrings.xml><?xml version="1.0" encoding="utf-8"?>
<sst xmlns="http://schemas.openxmlformats.org/spreadsheetml/2006/main" count="76" uniqueCount="36">
  <si>
    <t>Dist.
Between Pts</t>
  </si>
  <si>
    <t>Slope 
Between
Pts</t>
  </si>
  <si>
    <t>CROSS SLOPE CHECKS</t>
  </si>
  <si>
    <t>PT</t>
  </si>
  <si>
    <t>Exist.
Elev.</t>
  </si>
  <si>
    <t>Prop.
Elev.</t>
  </si>
  <si>
    <t>NB
Outside EOP</t>
  </si>
  <si>
    <t>NB
Crown Point</t>
  </si>
  <si>
    <t>NB
Grade Point
Inside EOP</t>
  </si>
  <si>
    <t>Station</t>
  </si>
  <si>
    <t>Distance</t>
  </si>
  <si>
    <t>Inside EOP
Grade Point
Number</t>
  </si>
  <si>
    <t>Inside EOP
Grade Point
Elevation</t>
  </si>
  <si>
    <t>Cross Slope</t>
  </si>
  <si>
    <t>Crown Point
Number</t>
  </si>
  <si>
    <t>Crown Point
Elevation</t>
  </si>
  <si>
    <t>Outside EOP
Number</t>
  </si>
  <si>
    <t>Outside EOP
Elevation</t>
  </si>
  <si>
    <t>Overlay
(inches)</t>
  </si>
  <si>
    <t>PROFILE CHECKS</t>
  </si>
  <si>
    <t>NORTHBOUND</t>
  </si>
  <si>
    <t>Note: Overlay on Inside Edge of Pavement is not over existing pavement for much of the length (over median).</t>
  </si>
  <si>
    <t>High Pt</t>
  </si>
  <si>
    <t>Low Pt</t>
  </si>
  <si>
    <t>Estimated Qty</t>
  </si>
  <si>
    <t>Total</t>
  </si>
  <si>
    <t>Milling
(Tons)</t>
  </si>
  <si>
    <t>L/W Base Mix
(Tons)</t>
  </si>
  <si>
    <t>Base Mix
(Tons)</t>
  </si>
  <si>
    <t>L/W Surface Mix
(Tons)</t>
  </si>
  <si>
    <t>Surface Mix
(Tons)</t>
  </si>
  <si>
    <t>Milling
(in)</t>
  </si>
  <si>
    <t>L/W Base Mix
(in)</t>
  </si>
  <si>
    <t>Base Mix
(in)</t>
  </si>
  <si>
    <t>L/W Surface Mix
(in)</t>
  </si>
  <si>
    <t>Surface Mix
(in)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</si>
</sst>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###\+##"/>
    <numFmt numFmtId="166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20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20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3" fontId="5" fillId="0" borderId="0" xfId="2" applyFont="1" applyBorder="1" applyAlignment="1">
      <alignment horizontal="center" vertical="center"/>
    </xf>
    <xf numFmtId="10" fontId="5" fillId="0" borderId="0" xfId="1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0" fillId="0" borderId="1" xfId="0" applyNumberFormat="1" applyBorder="1"/>
    <xf numFmtId="0" fontId="0" fillId="0" borderId="1" xfId="0" applyBorder="1"/>
    <xf numFmtId="0" fontId="8" fillId="0" borderId="0" xfId="0" applyFont="1"/>
    <xf numFmtId="166" fontId="9" fillId="0" borderId="1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5" fontId="10" fillId="0" borderId="19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165" fontId="10" fillId="0" borderId="20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10" fontId="10" fillId="0" borderId="6" xfId="1" applyNumberFormat="1" applyFont="1" applyFill="1" applyBorder="1" applyAlignment="1">
      <alignment horizontal="center" vertical="center"/>
    </xf>
    <xf numFmtId="43" fontId="10" fillId="0" borderId="7" xfId="0" applyNumberFormat="1" applyFont="1" applyBorder="1" applyAlignment="1">
      <alignment horizontal="center" vertical="center"/>
    </xf>
    <xf numFmtId="165" fontId="10" fillId="0" borderId="3" xfId="0" applyNumberFormat="1" applyFont="1" applyBorder="1"/>
    <xf numFmtId="43" fontId="10" fillId="0" borderId="16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right"/>
    </xf>
    <xf numFmtId="0" fontId="10" fillId="0" borderId="1" xfId="0" applyFont="1" applyBorder="1"/>
    <xf numFmtId="165" fontId="10" fillId="0" borderId="5" xfId="0" applyNumberFormat="1" applyFont="1" applyBorder="1"/>
    <xf numFmtId="43" fontId="10" fillId="0" borderId="17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right"/>
    </xf>
    <xf numFmtId="0" fontId="10" fillId="0" borderId="3" xfId="0" applyFont="1" applyBorder="1"/>
    <xf numFmtId="43" fontId="10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0" fillId="2" borderId="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0" borderId="16" xfId="2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43" fontId="10" fillId="0" borderId="17" xfId="2" applyFont="1" applyFill="1" applyBorder="1" applyAlignment="1">
      <alignment horizontal="center" vertical="center"/>
    </xf>
    <xf numFmtId="43" fontId="0" fillId="0" borderId="3" xfId="0" applyNumberFormat="1" applyBorder="1"/>
    <xf numFmtId="0" fontId="0" fillId="0" borderId="4" xfId="0" applyBorder="1"/>
    <xf numFmtId="43" fontId="0" fillId="0" borderId="4" xfId="0" applyNumberFormat="1" applyBorder="1"/>
    <xf numFmtId="0" fontId="0" fillId="0" borderId="3" xfId="0" applyBorder="1"/>
    <xf numFmtId="166" fontId="9" fillId="0" borderId="3" xfId="0" applyNumberFormat="1" applyFont="1" applyBorder="1"/>
    <xf numFmtId="166" fontId="9" fillId="0" borderId="4" xfId="0" applyNumberFormat="1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6" xfId="0" applyFont="1" applyBorder="1"/>
    <xf numFmtId="0" fontId="14" fillId="0" borderId="25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/>
    <xf numFmtId="2" fontId="10" fillId="0" borderId="1" xfId="0" applyNumberFormat="1" applyFont="1" applyBorder="1"/>
    <xf numFmtId="2" fontId="10" fillId="0" borderId="6" xfId="0" applyNumberFormat="1" applyFont="1" applyBorder="1"/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43" fontId="10" fillId="3" borderId="16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43" fontId="10" fillId="0" borderId="1" xfId="0" applyNumberFormat="1" applyFont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164" fontId="10" fillId="0" borderId="6" xfId="1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0396-1A1C-470A-A275-5BB2D0580307}">
  <sheetPr>
    <pageSetUpPr fitToPage="1"/>
  </sheetPr>
  <dimension ref="A1:BA64"/>
  <sheetViews>
    <sheetView tabSelected="1" workbookViewId="0">
      <selection activeCell="H29" sqref="H29"/>
    </sheetView>
  </sheetViews>
  <sheetFormatPr defaultRowHeight="15" x14ac:dyDescent="0.25"/>
  <cols>
    <col min="1" max="2" width="12.7109375" customWidth="1"/>
    <col min="3" max="9" width="10.7109375" customWidth="1"/>
    <col min="10" max="10" width="10.28515625" customWidth="1"/>
    <col min="11" max="12" width="12.7109375" customWidth="1"/>
    <col min="13" max="13" width="10.7109375" customWidth="1"/>
    <col min="14" max="14" width="13.42578125" customWidth="1"/>
    <col min="15" max="15" width="14.42578125" customWidth="1"/>
    <col min="16" max="19" width="10.7109375" customWidth="1"/>
    <col min="20" max="20" width="8.85546875" customWidth="1"/>
    <col min="21" max="22" width="12.7109375" customWidth="1"/>
    <col min="23" max="23" width="15.7109375" customWidth="1"/>
    <col min="24" max="24" width="11.28515625" customWidth="1"/>
    <col min="25" max="29" width="10.7109375" customWidth="1"/>
    <col min="31" max="31" width="9.5703125" customWidth="1"/>
    <col min="34" max="34" width="20" customWidth="1"/>
    <col min="46" max="46" width="11.85546875" customWidth="1"/>
    <col min="47" max="47" width="12.140625" customWidth="1"/>
  </cols>
  <sheetData>
    <row r="1" spans="1:53" ht="15" customHeight="1" x14ac:dyDescent="0.25">
      <c r="A1" s="93" t="s">
        <v>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5"/>
    </row>
    <row r="2" spans="1:53" ht="15.75" customHeight="1" thickBot="1" x14ac:dyDescent="0.3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8"/>
    </row>
    <row r="3" spans="1:53" ht="15" customHeight="1" x14ac:dyDescent="0.25">
      <c r="A3" s="84" t="s">
        <v>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6"/>
      <c r="AV3" s="101" t="s">
        <v>24</v>
      </c>
      <c r="AW3" s="101"/>
      <c r="AX3" s="101"/>
      <c r="AY3" s="101"/>
      <c r="AZ3" s="101"/>
      <c r="BA3" s="101"/>
    </row>
    <row r="4" spans="1:53" ht="15.75" customHeight="1" thickBot="1" x14ac:dyDescent="0.3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9"/>
      <c r="AV4" s="101"/>
      <c r="AW4" s="101"/>
      <c r="AX4" s="101"/>
      <c r="AY4" s="101"/>
      <c r="AZ4" s="101"/>
      <c r="BA4" s="101"/>
    </row>
    <row r="5" spans="1:53" ht="60" x14ac:dyDescent="0.25">
      <c r="A5" s="64"/>
      <c r="B5" s="65" t="s">
        <v>9</v>
      </c>
      <c r="C5" s="66" t="s">
        <v>3</v>
      </c>
      <c r="D5" s="67" t="s">
        <v>4</v>
      </c>
      <c r="E5" s="67" t="s">
        <v>0</v>
      </c>
      <c r="F5" s="67" t="s">
        <v>1</v>
      </c>
      <c r="G5" s="68" t="s">
        <v>5</v>
      </c>
      <c r="H5" s="67" t="s">
        <v>1</v>
      </c>
      <c r="I5" s="68" t="s">
        <v>18</v>
      </c>
      <c r="J5" s="47" t="s">
        <v>31</v>
      </c>
      <c r="K5" s="47" t="s">
        <v>32</v>
      </c>
      <c r="L5" s="47" t="s">
        <v>33</v>
      </c>
      <c r="M5" s="47" t="s">
        <v>34</v>
      </c>
      <c r="N5" s="47" t="s">
        <v>35</v>
      </c>
      <c r="O5" s="69"/>
      <c r="P5" s="70"/>
      <c r="Q5" s="18"/>
      <c r="R5" s="18" t="s">
        <v>9</v>
      </c>
      <c r="S5" s="19" t="s">
        <v>3</v>
      </c>
      <c r="T5" s="20" t="s">
        <v>4</v>
      </c>
      <c r="U5" s="20" t="s">
        <v>0</v>
      </c>
      <c r="V5" s="20" t="s">
        <v>1</v>
      </c>
      <c r="W5" s="21" t="s">
        <v>5</v>
      </c>
      <c r="X5" s="20" t="s">
        <v>1</v>
      </c>
      <c r="Y5" s="21" t="s">
        <v>18</v>
      </c>
      <c r="Z5" s="47" t="s">
        <v>31</v>
      </c>
      <c r="AA5" s="47" t="s">
        <v>32</v>
      </c>
      <c r="AB5" s="47" t="s">
        <v>33</v>
      </c>
      <c r="AC5" s="47" t="s">
        <v>34</v>
      </c>
      <c r="AD5" s="47" t="s">
        <v>35</v>
      </c>
      <c r="AE5" s="43"/>
      <c r="AF5" s="17"/>
      <c r="AG5" s="18" t="s">
        <v>9</v>
      </c>
      <c r="AH5" s="19" t="s">
        <v>3</v>
      </c>
      <c r="AI5" s="20" t="s">
        <v>4</v>
      </c>
      <c r="AJ5" s="20" t="s">
        <v>0</v>
      </c>
      <c r="AK5" s="20" t="s">
        <v>1</v>
      </c>
      <c r="AL5" s="21" t="s">
        <v>5</v>
      </c>
      <c r="AM5" s="20" t="s">
        <v>1</v>
      </c>
      <c r="AN5" s="22" t="s">
        <v>18</v>
      </c>
      <c r="AO5" s="47" t="s">
        <v>31</v>
      </c>
      <c r="AP5" s="47" t="s">
        <v>32</v>
      </c>
      <c r="AQ5" s="47" t="s">
        <v>33</v>
      </c>
      <c r="AR5" s="47" t="s">
        <v>34</v>
      </c>
      <c r="AS5" s="47" t="s">
        <v>35</v>
      </c>
      <c r="AT5" s="61"/>
      <c r="AU5" s="60"/>
      <c r="AW5" s="74" t="s">
        <v>26</v>
      </c>
      <c r="AX5" s="75" t="s">
        <v>27</v>
      </c>
      <c r="AY5" s="75" t="s">
        <v>28</v>
      </c>
      <c r="AZ5" s="75" t="s">
        <v>29</v>
      </c>
      <c r="BA5" s="76" t="s">
        <v>30</v>
      </c>
    </row>
    <row r="6" spans="1:53" ht="14.25" customHeight="1" x14ac:dyDescent="0.25">
      <c r="A6" s="78" t="s">
        <v>8</v>
      </c>
      <c r="B6" s="23">
        <f>A39</f>
        <v>52200</v>
      </c>
      <c r="C6" s="24">
        <v>79</v>
      </c>
      <c r="D6" s="48">
        <v>457.43</v>
      </c>
      <c r="E6" s="24"/>
      <c r="F6" s="24"/>
      <c r="G6" s="25">
        <v>457.43</v>
      </c>
      <c r="H6" s="26"/>
      <c r="I6" s="35">
        <f>(G6-D6)*12</f>
        <v>0</v>
      </c>
      <c r="J6" s="42">
        <v>1.5</v>
      </c>
      <c r="K6" s="42"/>
      <c r="L6" s="42"/>
      <c r="M6" s="42"/>
      <c r="N6" s="42">
        <v>1.5</v>
      </c>
      <c r="O6" s="43"/>
      <c r="P6" s="99" t="s">
        <v>21</v>
      </c>
      <c r="Q6" s="81" t="s">
        <v>7</v>
      </c>
      <c r="R6" s="23">
        <f t="shared" ref="R6:R31" si="0">B6</f>
        <v>52200</v>
      </c>
      <c r="S6" s="24">
        <v>105</v>
      </c>
      <c r="T6" s="48">
        <v>456.87</v>
      </c>
      <c r="U6" s="24"/>
      <c r="V6" s="24"/>
      <c r="W6" s="25">
        <v>456.95</v>
      </c>
      <c r="X6" s="26"/>
      <c r="Y6" s="35">
        <f>(W6-T6)*12</f>
        <v>0.95999999999980901</v>
      </c>
      <c r="Z6" s="42">
        <v>1.5</v>
      </c>
      <c r="AA6" s="42"/>
      <c r="AB6" s="42"/>
      <c r="AC6" s="42">
        <v>0.96</v>
      </c>
      <c r="AD6" s="42">
        <v>1.5</v>
      </c>
      <c r="AE6" s="43"/>
      <c r="AF6" s="78" t="s">
        <v>6</v>
      </c>
      <c r="AG6" s="23">
        <f t="shared" ref="AG6:AG31" si="1">R6</f>
        <v>52200</v>
      </c>
      <c r="AH6" s="24">
        <v>131</v>
      </c>
      <c r="AI6" s="25">
        <v>456.54</v>
      </c>
      <c r="AJ6" s="24"/>
      <c r="AK6" s="24"/>
      <c r="AL6" s="48">
        <v>456.71</v>
      </c>
      <c r="AM6" s="26"/>
      <c r="AN6" s="27">
        <f>(AL6-AI6)*12</f>
        <v>2.0399999999995089</v>
      </c>
      <c r="AO6" s="42">
        <v>1.5</v>
      </c>
      <c r="AP6" s="42"/>
      <c r="AQ6" s="42"/>
      <c r="AR6" s="42">
        <f t="shared" ref="AR6" si="2">AN6+AO6-AS6</f>
        <v>2.0399999999995089</v>
      </c>
      <c r="AS6" s="42">
        <v>1.5</v>
      </c>
      <c r="AT6" s="61"/>
      <c r="AU6" s="60"/>
      <c r="AW6" s="51"/>
      <c r="AX6" s="14"/>
      <c r="AY6" s="14"/>
      <c r="AZ6" s="14"/>
      <c r="BA6" s="52"/>
    </row>
    <row r="7" spans="1:53" ht="15" customHeight="1" x14ac:dyDescent="0.25">
      <c r="A7" s="79"/>
      <c r="B7" s="23">
        <f t="shared" ref="B7:B31" si="3">A40</f>
        <v>52225</v>
      </c>
      <c r="C7" s="24">
        <f>C6+1</f>
        <v>80</v>
      </c>
      <c r="D7" s="48">
        <v>457.34</v>
      </c>
      <c r="E7" s="24">
        <v>25</v>
      </c>
      <c r="F7" s="28">
        <f>(D7-D6)/E7</f>
        <v>-3.6000000000012732E-3</v>
      </c>
      <c r="G7" s="25">
        <v>457.44</v>
      </c>
      <c r="H7" s="28">
        <f>(G7-G6)/E7</f>
        <v>3.9999999999963622E-4</v>
      </c>
      <c r="I7" s="35">
        <f t="shared" ref="I7:I31" si="4">(G7-D7)*12</f>
        <v>1.2000000000002728</v>
      </c>
      <c r="J7" s="42">
        <v>1.5</v>
      </c>
      <c r="K7" s="42"/>
      <c r="L7" s="42"/>
      <c r="M7" s="42">
        <f>I7+J7-N7</f>
        <v>1.2000000000002728</v>
      </c>
      <c r="N7" s="42">
        <v>1.5</v>
      </c>
      <c r="O7" s="43"/>
      <c r="P7" s="99"/>
      <c r="Q7" s="82"/>
      <c r="R7" s="23">
        <f t="shared" si="0"/>
        <v>52225</v>
      </c>
      <c r="S7" s="24">
        <f>S6+1</f>
        <v>106</v>
      </c>
      <c r="T7" s="48">
        <v>456.83</v>
      </c>
      <c r="U7" s="24">
        <v>25</v>
      </c>
      <c r="V7" s="28">
        <f>(T7-T6)/U7</f>
        <v>-1.6000000000008186E-3</v>
      </c>
      <c r="W7" s="25">
        <v>456.96</v>
      </c>
      <c r="X7" s="28">
        <f>(W7-W6)/U7</f>
        <v>3.9999999999963622E-4</v>
      </c>
      <c r="Y7" s="35">
        <f t="shared" ref="Y7:Y31" si="5">(W7-T7)*12</f>
        <v>1.5599999999999454</v>
      </c>
      <c r="Z7" s="42">
        <v>1.5</v>
      </c>
      <c r="AA7" s="42"/>
      <c r="AB7" s="42"/>
      <c r="AC7" s="42">
        <v>1.56</v>
      </c>
      <c r="AD7" s="42">
        <v>1.5</v>
      </c>
      <c r="AE7" s="43"/>
      <c r="AF7" s="79"/>
      <c r="AG7" s="23">
        <f t="shared" si="1"/>
        <v>52225</v>
      </c>
      <c r="AH7" s="24">
        <f>AH6+1</f>
        <v>132</v>
      </c>
      <c r="AI7" s="25">
        <v>456.43</v>
      </c>
      <c r="AJ7" s="24">
        <v>25</v>
      </c>
      <c r="AK7" s="28">
        <f>(AI7-AI6)/AJ7</f>
        <v>-4.4000000000005458E-3</v>
      </c>
      <c r="AL7" s="48">
        <v>456.72</v>
      </c>
      <c r="AM7" s="28">
        <f>(AL7-AL6)/AJ7</f>
        <v>4.0000000000190995E-4</v>
      </c>
      <c r="AN7" s="27">
        <f t="shared" ref="AN7:AN31" si="6">(AL7-AI7)*12</f>
        <v>3.4800000000002456</v>
      </c>
      <c r="AO7" s="42">
        <v>1.5</v>
      </c>
      <c r="AP7" s="42">
        <f t="shared" ref="AP7:AP15" si="7">AN7+AO7-AQ7-AS7</f>
        <v>0.48000000000024556</v>
      </c>
      <c r="AQ7" s="42">
        <v>3</v>
      </c>
      <c r="AR7" s="42"/>
      <c r="AS7" s="42">
        <v>1.5</v>
      </c>
      <c r="AT7" s="61"/>
      <c r="AW7" s="51">
        <f t="shared" ref="AW7:AW31" si="8">(AO6+AO7)/2*10*25/9*110/2000+((AO6+AO7)/2+(Z6+Z7)/2)/2*12*110*25/9/2000+((Z6+Z7)/2+(J6+J7)/2)/2*12*25/9*110/2000+(J6+J7)/2*4*25/9*110/2000</f>
        <v>8.7083333333333321</v>
      </c>
      <c r="AX7" s="13">
        <f t="shared" ref="AX7:AX31" si="9">(AP6+AP7)/2*10*25/9*110/2000+((AP6+AP7)/2+(AA6+AA7)/2)/2*12*110*25/9/2000+((AA6+AA7)/2+(K6+K7)/2)/2*12*25/9*110/2000+(K6+K7)/2*18*25/9*110/2000</f>
        <v>0.58666666666696687</v>
      </c>
      <c r="AY7" s="13">
        <f t="shared" ref="AY7:AY31" si="10">(AQ6+AQ7)/2*10*25/9*110/2000+((AQ6+AQ7)/2+(AB6+AB7)/2)/2*12*110*25/9/2000+((AB6+AB7)/2+(L6+L7)/2)/2*12*25/9*110/2000+(L6+L7)/2*18*25/9*110/2000</f>
        <v>3.6666666666666665</v>
      </c>
      <c r="AZ7" s="13">
        <f t="shared" ref="AZ7:AZ31" si="11">(AR6+AR7)/2*10*25/9*110/2000+((AR6+AR7)/2+(AC6+AC7)/2)/2*12*110*25/9/2000+((AC6+AC7)/2+(M6+M7)/2)/2*12*25/9*110/2000+(M6+M7)/2*18*25/9*110/2000</f>
        <v>7.0033333333332335</v>
      </c>
      <c r="BA7" s="53">
        <f t="shared" ref="BA7:BA31" si="12">(AS6+AS7)/2*10*25/9*110/2000+((AS6+AS7)/2+(AD6+AD7)/2)/2*12*110*25/9/2000+((AD6+AD7)/2+(N6+N7)/2)/2*12*25/9*110/2000+(N6+N7)/2*18*25/9*110/2000</f>
        <v>11.916666666666666</v>
      </c>
    </row>
    <row r="8" spans="1:53" ht="15" customHeight="1" x14ac:dyDescent="0.25">
      <c r="A8" s="79"/>
      <c r="B8" s="23">
        <f t="shared" si="3"/>
        <v>52250</v>
      </c>
      <c r="C8" s="24">
        <f t="shared" ref="C8:C31" si="13">C7+1</f>
        <v>81</v>
      </c>
      <c r="D8" s="48">
        <v>457.23</v>
      </c>
      <c r="E8" s="24">
        <v>25</v>
      </c>
      <c r="F8" s="28">
        <f t="shared" ref="F8:F31" si="14">(D8-D7)/E8</f>
        <v>-4.3999999999982716E-3</v>
      </c>
      <c r="G8" s="25">
        <v>457.45</v>
      </c>
      <c r="H8" s="28">
        <f t="shared" ref="H8:H31" si="15">(G8-G7)/E8</f>
        <v>3.9999999999963622E-4</v>
      </c>
      <c r="I8" s="35">
        <f t="shared" si="4"/>
        <v>2.6399999999996453</v>
      </c>
      <c r="J8" s="42">
        <v>1.5</v>
      </c>
      <c r="K8" s="42"/>
      <c r="L8" s="42"/>
      <c r="M8" s="42">
        <f>I8+J8-N8</f>
        <v>2.6399999999996453</v>
      </c>
      <c r="N8" s="42">
        <v>1.5</v>
      </c>
      <c r="O8" s="43"/>
      <c r="P8" s="99"/>
      <c r="Q8" s="82"/>
      <c r="R8" s="23">
        <f t="shared" si="0"/>
        <v>52250</v>
      </c>
      <c r="S8" s="24">
        <f t="shared" ref="S8:S31" si="16">S7+1</f>
        <v>107</v>
      </c>
      <c r="T8" s="48">
        <v>456.75</v>
      </c>
      <c r="U8" s="24">
        <v>25</v>
      </c>
      <c r="V8" s="28">
        <f t="shared" ref="V8:V31" si="17">(T8-T7)/U8</f>
        <v>-3.1999999999993635E-3</v>
      </c>
      <c r="W8" s="25">
        <v>456.97</v>
      </c>
      <c r="X8" s="28">
        <f t="shared" ref="X8:X31" si="18">(W8-W7)/U8</f>
        <v>4.0000000000190995E-4</v>
      </c>
      <c r="Y8" s="35">
        <f t="shared" si="5"/>
        <v>2.6400000000003274</v>
      </c>
      <c r="Z8" s="42">
        <v>1.5</v>
      </c>
      <c r="AA8" s="42"/>
      <c r="AB8" s="42"/>
      <c r="AC8" s="42">
        <v>2.64</v>
      </c>
      <c r="AD8" s="42">
        <v>1.5</v>
      </c>
      <c r="AE8" s="43"/>
      <c r="AF8" s="79"/>
      <c r="AG8" s="23">
        <f t="shared" si="1"/>
        <v>52250</v>
      </c>
      <c r="AH8" s="24">
        <f t="shared" ref="AH8:AH31" si="19">AH7+1</f>
        <v>133</v>
      </c>
      <c r="AI8" s="25">
        <v>456.39</v>
      </c>
      <c r="AJ8" s="24">
        <v>25</v>
      </c>
      <c r="AK8" s="28">
        <f t="shared" ref="AK8:AK31" si="20">(AI8-AI7)/AJ8</f>
        <v>-1.6000000000008186E-3</v>
      </c>
      <c r="AL8" s="48">
        <v>456.73</v>
      </c>
      <c r="AM8" s="28">
        <f t="shared" ref="AM8:AM31" si="21">(AL8-AL7)/AJ8</f>
        <v>3.9999999999963622E-4</v>
      </c>
      <c r="AN8" s="27">
        <f t="shared" si="6"/>
        <v>4.080000000000382</v>
      </c>
      <c r="AO8" s="42">
        <v>1.5</v>
      </c>
      <c r="AP8" s="42">
        <f t="shared" si="7"/>
        <v>1.080000000000382</v>
      </c>
      <c r="AQ8" s="42">
        <v>3</v>
      </c>
      <c r="AR8" s="42"/>
      <c r="AS8" s="42">
        <v>1.5</v>
      </c>
      <c r="AT8" s="61"/>
      <c r="AW8" s="51">
        <f t="shared" si="8"/>
        <v>8.7083333333333321</v>
      </c>
      <c r="AX8" s="13">
        <f t="shared" si="9"/>
        <v>1.9066666666674337</v>
      </c>
      <c r="AY8" s="13">
        <f t="shared" si="10"/>
        <v>7.333333333333333</v>
      </c>
      <c r="AZ8" s="13">
        <f t="shared" si="11"/>
        <v>10.889999999999851</v>
      </c>
      <c r="BA8" s="53">
        <f t="shared" si="12"/>
        <v>11.916666666666666</v>
      </c>
    </row>
    <row r="9" spans="1:53" x14ac:dyDescent="0.25">
      <c r="A9" s="79"/>
      <c r="B9" s="23">
        <f t="shared" si="3"/>
        <v>52275</v>
      </c>
      <c r="C9" s="24">
        <f t="shared" si="13"/>
        <v>82</v>
      </c>
      <c r="D9" s="48">
        <v>457.08</v>
      </c>
      <c r="E9" s="24">
        <v>25</v>
      </c>
      <c r="F9" s="28">
        <f t="shared" si="14"/>
        <v>-6.0000000000013645E-3</v>
      </c>
      <c r="G9" s="25">
        <v>457.46</v>
      </c>
      <c r="H9" s="28">
        <f t="shared" si="15"/>
        <v>3.9999999999963622E-4</v>
      </c>
      <c r="I9" s="35">
        <f t="shared" si="4"/>
        <v>4.5599999999999454</v>
      </c>
      <c r="J9" s="42">
        <v>0</v>
      </c>
      <c r="K9" s="42">
        <f t="shared" ref="K9:K18" si="22">I9+J9-L9-N9</f>
        <v>5.999999999994543E-2</v>
      </c>
      <c r="L9" s="42">
        <v>3</v>
      </c>
      <c r="M9" s="42"/>
      <c r="N9" s="42">
        <v>1.5</v>
      </c>
      <c r="O9" s="43"/>
      <c r="P9" s="99"/>
      <c r="Q9" s="82"/>
      <c r="R9" s="23">
        <f t="shared" si="0"/>
        <v>52275</v>
      </c>
      <c r="S9" s="24">
        <f t="shared" si="16"/>
        <v>108</v>
      </c>
      <c r="T9" s="48">
        <v>456.68</v>
      </c>
      <c r="U9" s="24">
        <v>25</v>
      </c>
      <c r="V9" s="28">
        <f t="shared" si="17"/>
        <v>-2.7999999999997272E-3</v>
      </c>
      <c r="W9" s="25">
        <v>456.98</v>
      </c>
      <c r="X9" s="28">
        <f t="shared" si="18"/>
        <v>3.9999999999963622E-4</v>
      </c>
      <c r="Y9" s="35">
        <f t="shared" si="5"/>
        <v>3.6000000000001364</v>
      </c>
      <c r="Z9" s="42">
        <v>1</v>
      </c>
      <c r="AA9" s="42">
        <v>0.1</v>
      </c>
      <c r="AB9" s="42">
        <v>3</v>
      </c>
      <c r="AC9" s="42">
        <v>0</v>
      </c>
      <c r="AD9" s="42">
        <v>1.5</v>
      </c>
      <c r="AE9" s="43"/>
      <c r="AF9" s="79"/>
      <c r="AG9" s="23">
        <f t="shared" si="1"/>
        <v>52275</v>
      </c>
      <c r="AH9" s="24">
        <f t="shared" si="19"/>
        <v>134</v>
      </c>
      <c r="AI9" s="25">
        <v>456.31</v>
      </c>
      <c r="AJ9" s="24">
        <v>25</v>
      </c>
      <c r="AK9" s="28">
        <f t="shared" si="20"/>
        <v>-3.1999999999993635E-3</v>
      </c>
      <c r="AL9" s="48">
        <v>456.74</v>
      </c>
      <c r="AM9" s="28">
        <f t="shared" si="21"/>
        <v>3.9999999999963622E-4</v>
      </c>
      <c r="AN9" s="27">
        <f t="shared" si="6"/>
        <v>5.1600000000000819</v>
      </c>
      <c r="AO9" s="42">
        <v>1</v>
      </c>
      <c r="AP9" s="42">
        <f t="shared" si="7"/>
        <v>1.6600000000000819</v>
      </c>
      <c r="AQ9" s="42">
        <v>3</v>
      </c>
      <c r="AR9" s="42">
        <v>0</v>
      </c>
      <c r="AS9" s="42">
        <v>1.5</v>
      </c>
      <c r="AT9" s="61"/>
      <c r="AW9" s="51">
        <f t="shared" si="8"/>
        <v>6.4930555555555545</v>
      </c>
      <c r="AX9" s="13">
        <f t="shared" si="9"/>
        <v>3.5505555555560226</v>
      </c>
      <c r="AY9" s="13">
        <f t="shared" si="10"/>
        <v>15.583333333333332</v>
      </c>
      <c r="AZ9" s="13">
        <f t="shared" si="11"/>
        <v>7.2599999999993505</v>
      </c>
      <c r="BA9" s="53">
        <f t="shared" si="12"/>
        <v>11.916666666666666</v>
      </c>
    </row>
    <row r="10" spans="1:53" x14ac:dyDescent="0.25">
      <c r="A10" s="79"/>
      <c r="B10" s="23">
        <f t="shared" si="3"/>
        <v>52300</v>
      </c>
      <c r="C10" s="24">
        <f t="shared" si="13"/>
        <v>83</v>
      </c>
      <c r="D10" s="48">
        <v>456.87</v>
      </c>
      <c r="E10" s="24">
        <v>25</v>
      </c>
      <c r="F10" s="28">
        <f t="shared" si="14"/>
        <v>-8.3999999999991807E-3</v>
      </c>
      <c r="G10" s="25">
        <v>457.47</v>
      </c>
      <c r="H10" s="28">
        <f t="shared" si="15"/>
        <v>4.0000000000190995E-4</v>
      </c>
      <c r="I10" s="35">
        <f t="shared" si="4"/>
        <v>7.2000000000002728</v>
      </c>
      <c r="J10" s="42">
        <v>0</v>
      </c>
      <c r="K10" s="42">
        <f t="shared" si="22"/>
        <v>2.7000000000002728</v>
      </c>
      <c r="L10" s="42">
        <v>3</v>
      </c>
      <c r="M10" s="42"/>
      <c r="N10" s="42">
        <v>1.5</v>
      </c>
      <c r="O10" s="43"/>
      <c r="P10" s="99"/>
      <c r="Q10" s="82"/>
      <c r="R10" s="23">
        <f t="shared" si="0"/>
        <v>52300</v>
      </c>
      <c r="S10" s="24">
        <f t="shared" si="16"/>
        <v>109</v>
      </c>
      <c r="T10" s="48">
        <v>456.58</v>
      </c>
      <c r="U10" s="24">
        <v>25</v>
      </c>
      <c r="V10" s="28">
        <f t="shared" si="17"/>
        <v>-4.0000000000009091E-3</v>
      </c>
      <c r="W10" s="25">
        <v>456.99</v>
      </c>
      <c r="X10" s="28">
        <f t="shared" si="18"/>
        <v>3.9999999999963622E-4</v>
      </c>
      <c r="Y10" s="35">
        <f t="shared" si="5"/>
        <v>4.9200000000003001</v>
      </c>
      <c r="Z10" s="42">
        <v>0</v>
      </c>
      <c r="AA10" s="42">
        <v>0.42</v>
      </c>
      <c r="AB10" s="42">
        <v>3</v>
      </c>
      <c r="AC10" s="42">
        <v>0</v>
      </c>
      <c r="AD10" s="42">
        <v>1.5</v>
      </c>
      <c r="AE10" s="43"/>
      <c r="AF10" s="79"/>
      <c r="AG10" s="23">
        <f t="shared" si="1"/>
        <v>52300</v>
      </c>
      <c r="AH10" s="24">
        <f t="shared" si="19"/>
        <v>135</v>
      </c>
      <c r="AI10" s="25">
        <v>456.26</v>
      </c>
      <c r="AJ10" s="24">
        <v>25</v>
      </c>
      <c r="AK10" s="28">
        <f t="shared" si="20"/>
        <v>-2.0000000000004545E-3</v>
      </c>
      <c r="AL10" s="48">
        <v>456.75</v>
      </c>
      <c r="AM10" s="28">
        <f t="shared" si="21"/>
        <v>3.9999999999963622E-4</v>
      </c>
      <c r="AN10" s="27">
        <f t="shared" si="6"/>
        <v>5.8800000000001091</v>
      </c>
      <c r="AO10" s="42">
        <v>0</v>
      </c>
      <c r="AP10" s="42">
        <f t="shared" si="7"/>
        <v>1.3800000000001091</v>
      </c>
      <c r="AQ10" s="42">
        <v>3</v>
      </c>
      <c r="AR10" s="42">
        <v>0</v>
      </c>
      <c r="AS10" s="42">
        <v>1.5</v>
      </c>
      <c r="AT10" s="61"/>
      <c r="AW10" s="51">
        <f t="shared" si="8"/>
        <v>2.1388888888888888</v>
      </c>
      <c r="AX10" s="13">
        <f t="shared" si="9"/>
        <v>9.252222222222855</v>
      </c>
      <c r="AY10" s="13">
        <f t="shared" si="10"/>
        <v>23.833333333333332</v>
      </c>
      <c r="AZ10" s="13">
        <f t="shared" si="11"/>
        <v>0</v>
      </c>
      <c r="BA10" s="53">
        <f t="shared" si="12"/>
        <v>11.916666666666666</v>
      </c>
    </row>
    <row r="11" spans="1:53" x14ac:dyDescent="0.25">
      <c r="A11" s="79"/>
      <c r="B11" s="23">
        <f t="shared" si="3"/>
        <v>52325</v>
      </c>
      <c r="C11" s="24">
        <f t="shared" si="13"/>
        <v>84</v>
      </c>
      <c r="D11" s="48">
        <v>456.75</v>
      </c>
      <c r="E11" s="24">
        <v>25</v>
      </c>
      <c r="F11" s="28">
        <f t="shared" si="14"/>
        <v>-4.8000000000001817E-3</v>
      </c>
      <c r="G11" s="25">
        <v>457.48</v>
      </c>
      <c r="H11" s="28">
        <f t="shared" si="15"/>
        <v>3.9999999999963622E-4</v>
      </c>
      <c r="I11" s="35">
        <f t="shared" si="4"/>
        <v>8.7600000000002183</v>
      </c>
      <c r="J11" s="42">
        <v>0</v>
      </c>
      <c r="K11" s="42">
        <f t="shared" si="22"/>
        <v>4.2600000000002183</v>
      </c>
      <c r="L11" s="42">
        <v>3</v>
      </c>
      <c r="M11" s="42"/>
      <c r="N11" s="42">
        <v>1.5</v>
      </c>
      <c r="O11" s="43"/>
      <c r="P11" s="99"/>
      <c r="Q11" s="82"/>
      <c r="R11" s="23">
        <f t="shared" si="0"/>
        <v>52325</v>
      </c>
      <c r="S11" s="24">
        <f t="shared" si="16"/>
        <v>110</v>
      </c>
      <c r="T11" s="48">
        <v>456.48</v>
      </c>
      <c r="U11" s="24">
        <v>25</v>
      </c>
      <c r="V11" s="28">
        <f t="shared" si="17"/>
        <v>-3.9999999999986357E-3</v>
      </c>
      <c r="W11" s="25">
        <v>457</v>
      </c>
      <c r="X11" s="28">
        <f t="shared" si="18"/>
        <v>3.9999999999963622E-4</v>
      </c>
      <c r="Y11" s="35">
        <f t="shared" si="5"/>
        <v>6.2399999999997817</v>
      </c>
      <c r="Z11" s="42">
        <v>0</v>
      </c>
      <c r="AA11" s="42">
        <f>Y11-AB11-AD11</f>
        <v>1.7399999999997817</v>
      </c>
      <c r="AB11" s="42">
        <v>3</v>
      </c>
      <c r="AC11" s="42"/>
      <c r="AD11" s="42">
        <v>1.5</v>
      </c>
      <c r="AE11" s="43"/>
      <c r="AF11" s="79"/>
      <c r="AG11" s="23">
        <f t="shared" si="1"/>
        <v>52325</v>
      </c>
      <c r="AH11" s="24">
        <f t="shared" si="19"/>
        <v>136</v>
      </c>
      <c r="AI11" s="25">
        <v>456.19</v>
      </c>
      <c r="AJ11" s="24">
        <v>25</v>
      </c>
      <c r="AK11" s="28">
        <f t="shared" si="20"/>
        <v>-2.7999999999997272E-3</v>
      </c>
      <c r="AL11" s="48">
        <v>456.76</v>
      </c>
      <c r="AM11" s="28">
        <f t="shared" si="21"/>
        <v>3.9999999999963622E-4</v>
      </c>
      <c r="AN11" s="27">
        <f t="shared" si="6"/>
        <v>6.8399999999999181</v>
      </c>
      <c r="AO11" s="42">
        <v>0</v>
      </c>
      <c r="AP11" s="42">
        <f t="shared" si="7"/>
        <v>2.3399999999999181</v>
      </c>
      <c r="AQ11" s="42">
        <v>3</v>
      </c>
      <c r="AR11" s="42"/>
      <c r="AS11" s="42">
        <v>1.5</v>
      </c>
      <c r="AT11" s="61"/>
      <c r="AW11" s="51">
        <f t="shared" si="8"/>
        <v>0</v>
      </c>
      <c r="AX11" s="13">
        <f t="shared" si="9"/>
        <v>19.286666666667401</v>
      </c>
      <c r="AY11" s="13">
        <f t="shared" si="10"/>
        <v>23.833333333333332</v>
      </c>
      <c r="AZ11" s="13">
        <f t="shared" si="11"/>
        <v>0</v>
      </c>
      <c r="BA11" s="53">
        <f t="shared" si="12"/>
        <v>11.916666666666666</v>
      </c>
    </row>
    <row r="12" spans="1:53" x14ac:dyDescent="0.25">
      <c r="A12" s="79"/>
      <c r="B12" s="23">
        <f t="shared" si="3"/>
        <v>52350</v>
      </c>
      <c r="C12" s="24">
        <f t="shared" si="13"/>
        <v>85</v>
      </c>
      <c r="D12" s="48">
        <v>456.65</v>
      </c>
      <c r="E12" s="24">
        <v>25</v>
      </c>
      <c r="F12" s="28">
        <f t="shared" si="14"/>
        <v>-4.0000000000009091E-3</v>
      </c>
      <c r="G12" s="25">
        <v>457.5</v>
      </c>
      <c r="H12" s="28">
        <f t="shared" si="15"/>
        <v>7.9999999999927243E-4</v>
      </c>
      <c r="I12" s="35">
        <f t="shared" si="4"/>
        <v>10.200000000000273</v>
      </c>
      <c r="J12" s="42">
        <v>0</v>
      </c>
      <c r="K12" s="42">
        <f t="shared" si="22"/>
        <v>5.7000000000002728</v>
      </c>
      <c r="L12" s="42">
        <v>3</v>
      </c>
      <c r="M12" s="42"/>
      <c r="N12" s="42">
        <v>1.5</v>
      </c>
      <c r="O12" s="44" t="s">
        <v>22</v>
      </c>
      <c r="P12" s="99"/>
      <c r="Q12" s="82"/>
      <c r="R12" s="23">
        <f t="shared" si="0"/>
        <v>52350</v>
      </c>
      <c r="S12" s="24">
        <f t="shared" si="16"/>
        <v>111</v>
      </c>
      <c r="T12" s="48">
        <v>456.43</v>
      </c>
      <c r="U12" s="24">
        <v>25</v>
      </c>
      <c r="V12" s="28">
        <f t="shared" si="17"/>
        <v>-2.0000000000004545E-3</v>
      </c>
      <c r="W12" s="25">
        <v>457.01</v>
      </c>
      <c r="X12" s="28">
        <f t="shared" si="18"/>
        <v>3.9999999999963622E-4</v>
      </c>
      <c r="Y12" s="35">
        <f t="shared" si="5"/>
        <v>6.959999999999809</v>
      </c>
      <c r="Z12" s="42">
        <v>0</v>
      </c>
      <c r="AA12" s="42">
        <f t="shared" ref="AA12:AA14" si="23">Y12-AB12-AD12</f>
        <v>2.459999999999809</v>
      </c>
      <c r="AB12" s="42">
        <v>3</v>
      </c>
      <c r="AC12" s="42"/>
      <c r="AD12" s="42">
        <v>1.5</v>
      </c>
      <c r="AE12" s="44" t="s">
        <v>22</v>
      </c>
      <c r="AF12" s="79"/>
      <c r="AG12" s="23">
        <f t="shared" si="1"/>
        <v>52350</v>
      </c>
      <c r="AH12" s="24">
        <f t="shared" si="19"/>
        <v>137</v>
      </c>
      <c r="AI12" s="25">
        <v>456.17</v>
      </c>
      <c r="AJ12" s="24">
        <v>25</v>
      </c>
      <c r="AK12" s="28">
        <f t="shared" si="20"/>
        <v>-7.9999999999927243E-4</v>
      </c>
      <c r="AL12" s="48">
        <v>456.77</v>
      </c>
      <c r="AM12" s="28">
        <f t="shared" si="21"/>
        <v>3.9999999999963622E-4</v>
      </c>
      <c r="AN12" s="27">
        <f t="shared" si="6"/>
        <v>7.1999999999995907</v>
      </c>
      <c r="AO12" s="42">
        <v>0</v>
      </c>
      <c r="AP12" s="42">
        <f t="shared" si="7"/>
        <v>2.6999999999995907</v>
      </c>
      <c r="AQ12" s="42">
        <v>3</v>
      </c>
      <c r="AR12" s="42"/>
      <c r="AS12" s="42">
        <v>1.5</v>
      </c>
      <c r="AT12" s="49" t="s">
        <v>22</v>
      </c>
      <c r="AW12" s="51">
        <f t="shared" si="8"/>
        <v>0</v>
      </c>
      <c r="AX12" s="13">
        <f t="shared" si="9"/>
        <v>28.269999999999925</v>
      </c>
      <c r="AY12" s="13">
        <f t="shared" si="10"/>
        <v>23.833333333333332</v>
      </c>
      <c r="AZ12" s="13">
        <f t="shared" si="11"/>
        <v>0</v>
      </c>
      <c r="BA12" s="53">
        <f t="shared" si="12"/>
        <v>11.916666666666666</v>
      </c>
    </row>
    <row r="13" spans="1:53" x14ac:dyDescent="0.25">
      <c r="A13" s="79"/>
      <c r="B13" s="23">
        <f t="shared" si="3"/>
        <v>52375</v>
      </c>
      <c r="C13" s="24">
        <f t="shared" si="13"/>
        <v>86</v>
      </c>
      <c r="D13" s="48">
        <v>456.44</v>
      </c>
      <c r="E13" s="24">
        <v>25</v>
      </c>
      <c r="F13" s="28">
        <f t="shared" si="14"/>
        <v>-8.3999999999991807E-3</v>
      </c>
      <c r="G13" s="25">
        <f>G12-0.225</f>
        <v>457.27499999999998</v>
      </c>
      <c r="H13" s="28">
        <f t="shared" si="15"/>
        <v>-9.00000000000091E-3</v>
      </c>
      <c r="I13" s="35">
        <f t="shared" si="4"/>
        <v>10.019999999999754</v>
      </c>
      <c r="J13" s="42">
        <v>0</v>
      </c>
      <c r="K13" s="42">
        <f t="shared" si="22"/>
        <v>5.5199999999997544</v>
      </c>
      <c r="L13" s="42">
        <v>3</v>
      </c>
      <c r="M13" s="42"/>
      <c r="N13" s="42">
        <v>1.5</v>
      </c>
      <c r="O13" s="43"/>
      <c r="P13" s="99"/>
      <c r="Q13" s="82"/>
      <c r="R13" s="23">
        <f t="shared" si="0"/>
        <v>52375</v>
      </c>
      <c r="S13" s="24">
        <f t="shared" si="16"/>
        <v>112</v>
      </c>
      <c r="T13" s="48">
        <v>456.37</v>
      </c>
      <c r="U13" s="24">
        <v>25</v>
      </c>
      <c r="V13" s="28">
        <f t="shared" si="17"/>
        <v>-2.4000000000000909E-3</v>
      </c>
      <c r="W13" s="25">
        <v>456.96</v>
      </c>
      <c r="X13" s="28">
        <f t="shared" si="18"/>
        <v>-2.0000000000004545E-3</v>
      </c>
      <c r="Y13" s="35">
        <f t="shared" si="5"/>
        <v>7.0799999999996999</v>
      </c>
      <c r="Z13" s="42">
        <v>0</v>
      </c>
      <c r="AA13" s="42">
        <f t="shared" si="23"/>
        <v>2.5799999999996999</v>
      </c>
      <c r="AB13" s="42">
        <v>3</v>
      </c>
      <c r="AC13" s="42"/>
      <c r="AD13" s="42">
        <v>1.5</v>
      </c>
      <c r="AE13" s="43"/>
      <c r="AF13" s="79"/>
      <c r="AG13" s="23">
        <f t="shared" si="1"/>
        <v>52375</v>
      </c>
      <c r="AH13" s="24">
        <f t="shared" si="19"/>
        <v>138</v>
      </c>
      <c r="AI13" s="25">
        <v>456.12</v>
      </c>
      <c r="AJ13" s="24">
        <v>25</v>
      </c>
      <c r="AK13" s="28">
        <f t="shared" si="20"/>
        <v>-2.0000000000004545E-3</v>
      </c>
      <c r="AL13" s="48">
        <v>456.72</v>
      </c>
      <c r="AM13" s="28">
        <f t="shared" si="21"/>
        <v>-1.9999999999981812E-3</v>
      </c>
      <c r="AN13" s="27">
        <f t="shared" si="6"/>
        <v>7.2000000000002728</v>
      </c>
      <c r="AO13" s="42">
        <v>0</v>
      </c>
      <c r="AP13" s="42">
        <f t="shared" si="7"/>
        <v>2.7000000000002728</v>
      </c>
      <c r="AQ13" s="42">
        <v>3</v>
      </c>
      <c r="AR13" s="42"/>
      <c r="AS13" s="42">
        <v>1.5</v>
      </c>
      <c r="AT13" s="61"/>
      <c r="AW13" s="51">
        <f t="shared" si="8"/>
        <v>0</v>
      </c>
      <c r="AX13" s="13">
        <f t="shared" si="9"/>
        <v>31.789999999999434</v>
      </c>
      <c r="AY13" s="13">
        <f t="shared" si="10"/>
        <v>23.833333333333332</v>
      </c>
      <c r="AZ13" s="13">
        <f t="shared" si="11"/>
        <v>0</v>
      </c>
      <c r="BA13" s="53">
        <f t="shared" si="12"/>
        <v>11.916666666666666</v>
      </c>
    </row>
    <row r="14" spans="1:53" x14ac:dyDescent="0.25">
      <c r="A14" s="79"/>
      <c r="B14" s="23">
        <f t="shared" si="3"/>
        <v>52400</v>
      </c>
      <c r="C14" s="24">
        <f t="shared" si="13"/>
        <v>87</v>
      </c>
      <c r="D14" s="48">
        <v>456.3</v>
      </c>
      <c r="E14" s="24">
        <v>25</v>
      </c>
      <c r="F14" s="28">
        <f t="shared" si="14"/>
        <v>-5.5999999999994544E-3</v>
      </c>
      <c r="G14" s="25">
        <f>G13-0.375</f>
        <v>456.9</v>
      </c>
      <c r="H14" s="28">
        <f t="shared" si="15"/>
        <v>-1.4999999999999999E-2</v>
      </c>
      <c r="I14" s="35">
        <f t="shared" si="4"/>
        <v>7.1999999999995907</v>
      </c>
      <c r="J14" s="42">
        <v>0</v>
      </c>
      <c r="K14" s="42">
        <f t="shared" si="22"/>
        <v>2.6999999999995907</v>
      </c>
      <c r="L14" s="42">
        <v>3</v>
      </c>
      <c r="M14" s="42"/>
      <c r="N14" s="42">
        <v>1.5</v>
      </c>
      <c r="O14" s="43"/>
      <c r="P14" s="99"/>
      <c r="Q14" s="82"/>
      <c r="R14" s="23">
        <f t="shared" si="0"/>
        <v>52400</v>
      </c>
      <c r="S14" s="24">
        <f t="shared" si="16"/>
        <v>113</v>
      </c>
      <c r="T14" s="48">
        <v>456.34</v>
      </c>
      <c r="U14" s="24">
        <v>25</v>
      </c>
      <c r="V14" s="28">
        <f t="shared" si="17"/>
        <v>-1.2000000000011823E-3</v>
      </c>
      <c r="W14" s="25">
        <v>456.73</v>
      </c>
      <c r="X14" s="28">
        <f t="shared" si="18"/>
        <v>-9.1999999999984542E-3</v>
      </c>
      <c r="Y14" s="35">
        <f t="shared" si="5"/>
        <v>4.6800000000005184</v>
      </c>
      <c r="Z14" s="42">
        <v>0</v>
      </c>
      <c r="AA14" s="42">
        <f t="shared" si="23"/>
        <v>0.18000000000051841</v>
      </c>
      <c r="AB14" s="42">
        <v>3</v>
      </c>
      <c r="AC14" s="42"/>
      <c r="AD14" s="42">
        <v>1.5</v>
      </c>
      <c r="AE14" s="43"/>
      <c r="AF14" s="79"/>
      <c r="AG14" s="23">
        <f t="shared" si="1"/>
        <v>52400</v>
      </c>
      <c r="AH14" s="24">
        <f t="shared" si="19"/>
        <v>139</v>
      </c>
      <c r="AI14" s="25">
        <v>456.07</v>
      </c>
      <c r="AJ14" s="24">
        <v>25</v>
      </c>
      <c r="AK14" s="28">
        <f t="shared" si="20"/>
        <v>-2.0000000000004545E-3</v>
      </c>
      <c r="AL14" s="48">
        <v>456.49</v>
      </c>
      <c r="AM14" s="28">
        <f t="shared" si="21"/>
        <v>-9.2000000000007284E-3</v>
      </c>
      <c r="AN14" s="27">
        <f t="shared" si="6"/>
        <v>5.040000000000191</v>
      </c>
      <c r="AO14" s="42">
        <v>0</v>
      </c>
      <c r="AP14" s="42">
        <f t="shared" si="7"/>
        <v>0.54000000000019099</v>
      </c>
      <c r="AQ14" s="42">
        <v>3</v>
      </c>
      <c r="AR14" s="42"/>
      <c r="AS14" s="42">
        <v>1.5</v>
      </c>
      <c r="AT14" s="61"/>
      <c r="AW14" s="51">
        <f t="shared" si="8"/>
        <v>0</v>
      </c>
      <c r="AX14" s="13">
        <f t="shared" si="9"/>
        <v>21.559999999999565</v>
      </c>
      <c r="AY14" s="13">
        <f t="shared" si="10"/>
        <v>23.833333333333332</v>
      </c>
      <c r="AZ14" s="13">
        <f t="shared" si="11"/>
        <v>0</v>
      </c>
      <c r="BA14" s="53">
        <f t="shared" si="12"/>
        <v>11.916666666666666</v>
      </c>
    </row>
    <row r="15" spans="1:53" x14ac:dyDescent="0.25">
      <c r="A15" s="79"/>
      <c r="B15" s="23">
        <f t="shared" si="3"/>
        <v>52425</v>
      </c>
      <c r="C15" s="24">
        <f t="shared" si="13"/>
        <v>88</v>
      </c>
      <c r="D15" s="48">
        <v>456.13</v>
      </c>
      <c r="E15" s="24">
        <v>25</v>
      </c>
      <c r="F15" s="28">
        <f t="shared" si="14"/>
        <v>-6.8000000000006363E-3</v>
      </c>
      <c r="G15" s="25">
        <f>G14-0.375</f>
        <v>456.52499999999998</v>
      </c>
      <c r="H15" s="28">
        <f t="shared" si="15"/>
        <v>-1.4999999999999999E-2</v>
      </c>
      <c r="I15" s="35">
        <f t="shared" si="4"/>
        <v>4.7399999999997817</v>
      </c>
      <c r="J15" s="42">
        <v>0</v>
      </c>
      <c r="K15" s="42">
        <f t="shared" si="22"/>
        <v>0.23999999999978172</v>
      </c>
      <c r="L15" s="42">
        <v>3</v>
      </c>
      <c r="M15" s="42"/>
      <c r="N15" s="42">
        <v>1.5</v>
      </c>
      <c r="O15" s="43"/>
      <c r="P15" s="99"/>
      <c r="Q15" s="82"/>
      <c r="R15" s="23">
        <f t="shared" si="0"/>
        <v>52425</v>
      </c>
      <c r="S15" s="24">
        <f t="shared" si="16"/>
        <v>114</v>
      </c>
      <c r="T15" s="48">
        <v>456.26</v>
      </c>
      <c r="U15" s="24">
        <v>25</v>
      </c>
      <c r="V15" s="28">
        <f t="shared" si="17"/>
        <v>-3.1999999999993635E-3</v>
      </c>
      <c r="W15" s="25">
        <v>456.53</v>
      </c>
      <c r="X15" s="28">
        <f t="shared" si="18"/>
        <v>-8.0000000000018182E-3</v>
      </c>
      <c r="Y15" s="35">
        <f t="shared" si="5"/>
        <v>3.2399999999997817</v>
      </c>
      <c r="Z15" s="42">
        <v>1.5</v>
      </c>
      <c r="AA15" s="42">
        <f>Y15+Z15-AB15-AD15</f>
        <v>0.23999999999978172</v>
      </c>
      <c r="AB15" s="42">
        <v>3</v>
      </c>
      <c r="AC15" s="42"/>
      <c r="AD15" s="42">
        <v>1.5</v>
      </c>
      <c r="AE15" s="43"/>
      <c r="AF15" s="79"/>
      <c r="AG15" s="23">
        <f t="shared" si="1"/>
        <v>52425</v>
      </c>
      <c r="AH15" s="24">
        <f t="shared" si="19"/>
        <v>140</v>
      </c>
      <c r="AI15" s="25">
        <v>456</v>
      </c>
      <c r="AJ15" s="24">
        <v>25</v>
      </c>
      <c r="AK15" s="28">
        <f t="shared" si="20"/>
        <v>-2.7999999999997272E-3</v>
      </c>
      <c r="AL15" s="48">
        <v>456.29</v>
      </c>
      <c r="AM15" s="28">
        <f t="shared" si="21"/>
        <v>-7.9999999999995457E-3</v>
      </c>
      <c r="AN15" s="27">
        <f t="shared" si="6"/>
        <v>3.4800000000002456</v>
      </c>
      <c r="AO15" s="42">
        <v>1.5</v>
      </c>
      <c r="AP15" s="42">
        <f t="shared" si="7"/>
        <v>0.48000000000024556</v>
      </c>
      <c r="AQ15" s="42">
        <v>3</v>
      </c>
      <c r="AR15" s="42"/>
      <c r="AS15" s="42">
        <v>1.5</v>
      </c>
      <c r="AT15" s="61"/>
      <c r="AW15" s="51">
        <f t="shared" si="8"/>
        <v>3.208333333333333</v>
      </c>
      <c r="AX15" s="13">
        <f t="shared" si="9"/>
        <v>7.0216666666663254</v>
      </c>
      <c r="AY15" s="13">
        <f t="shared" si="10"/>
        <v>23.833333333333332</v>
      </c>
      <c r="AZ15" s="13">
        <f t="shared" si="11"/>
        <v>0</v>
      </c>
      <c r="BA15" s="53">
        <f t="shared" si="12"/>
        <v>11.916666666666666</v>
      </c>
    </row>
    <row r="16" spans="1:53" x14ac:dyDescent="0.25">
      <c r="A16" s="79"/>
      <c r="B16" s="23">
        <f t="shared" si="3"/>
        <v>52450</v>
      </c>
      <c r="C16" s="24">
        <f t="shared" si="13"/>
        <v>89</v>
      </c>
      <c r="D16" s="48">
        <v>455.95</v>
      </c>
      <c r="E16" s="24">
        <v>25</v>
      </c>
      <c r="F16" s="28">
        <f t="shared" si="14"/>
        <v>-7.200000000000273E-3</v>
      </c>
      <c r="G16" s="25">
        <f>G15-0.375</f>
        <v>456.15</v>
      </c>
      <c r="H16" s="28">
        <f t="shared" si="15"/>
        <v>-1.4999999999999999E-2</v>
      </c>
      <c r="I16" s="35">
        <f t="shared" si="4"/>
        <v>2.3999999999998636</v>
      </c>
      <c r="J16" s="42">
        <v>2.25</v>
      </c>
      <c r="K16" s="42">
        <f t="shared" si="22"/>
        <v>0.14999999999986358</v>
      </c>
      <c r="L16" s="42">
        <v>3</v>
      </c>
      <c r="M16" s="42"/>
      <c r="N16" s="42">
        <v>1.5</v>
      </c>
      <c r="O16" s="43"/>
      <c r="P16" s="99"/>
      <c r="Q16" s="82"/>
      <c r="R16" s="23">
        <f t="shared" si="0"/>
        <v>52450</v>
      </c>
      <c r="S16" s="24">
        <f t="shared" si="16"/>
        <v>115</v>
      </c>
      <c r="T16" s="48">
        <v>456.17</v>
      </c>
      <c r="U16" s="24">
        <v>25</v>
      </c>
      <c r="V16" s="28">
        <f t="shared" si="17"/>
        <v>-3.5999999999989994E-3</v>
      </c>
      <c r="W16" s="25">
        <v>456.32</v>
      </c>
      <c r="X16" s="28">
        <f t="shared" si="18"/>
        <v>-8.3999999999991807E-3</v>
      </c>
      <c r="Y16" s="35">
        <f t="shared" si="5"/>
        <v>1.7999999999997272</v>
      </c>
      <c r="Z16" s="42">
        <v>3</v>
      </c>
      <c r="AA16" s="42">
        <f>Y16+Z16-AB16-AD16</f>
        <v>0.29999999999972715</v>
      </c>
      <c r="AB16" s="42">
        <v>3</v>
      </c>
      <c r="AC16" s="42"/>
      <c r="AD16" s="42">
        <v>1.5</v>
      </c>
      <c r="AE16" s="43"/>
      <c r="AF16" s="79"/>
      <c r="AG16" s="23">
        <f t="shared" si="1"/>
        <v>52450</v>
      </c>
      <c r="AH16" s="24">
        <f t="shared" si="19"/>
        <v>141</v>
      </c>
      <c r="AI16" s="25">
        <v>455.93</v>
      </c>
      <c r="AJ16" s="24">
        <v>25</v>
      </c>
      <c r="AK16" s="28">
        <f t="shared" si="20"/>
        <v>-2.7999999999997272E-3</v>
      </c>
      <c r="AL16" s="48">
        <v>456.08</v>
      </c>
      <c r="AM16" s="28">
        <f t="shared" si="21"/>
        <v>-8.4000000000014549E-3</v>
      </c>
      <c r="AN16" s="27">
        <f t="shared" si="6"/>
        <v>1.7999999999997272</v>
      </c>
      <c r="AO16" s="42">
        <v>3</v>
      </c>
      <c r="AP16" s="42">
        <f>AN16+AO16-AQ16-AS16</f>
        <v>0.29999999999972715</v>
      </c>
      <c r="AQ16" s="42">
        <v>3</v>
      </c>
      <c r="AR16" s="42"/>
      <c r="AS16" s="42">
        <v>1.5</v>
      </c>
      <c r="AT16" s="61"/>
      <c r="AW16" s="51">
        <f t="shared" si="8"/>
        <v>11.34375</v>
      </c>
      <c r="AX16" s="13">
        <f t="shared" si="9"/>
        <v>2.1633333333321993</v>
      </c>
      <c r="AY16" s="13">
        <f t="shared" si="10"/>
        <v>23.833333333333332</v>
      </c>
      <c r="AZ16" s="13">
        <f t="shared" si="11"/>
        <v>0</v>
      </c>
      <c r="BA16" s="53">
        <f t="shared" si="12"/>
        <v>11.916666666666666</v>
      </c>
    </row>
    <row r="17" spans="1:53" x14ac:dyDescent="0.25">
      <c r="A17" s="79"/>
      <c r="B17" s="23">
        <f t="shared" si="3"/>
        <v>52475</v>
      </c>
      <c r="C17" s="24">
        <f t="shared" si="13"/>
        <v>90</v>
      </c>
      <c r="D17" s="48">
        <v>455.89</v>
      </c>
      <c r="E17" s="24">
        <v>25</v>
      </c>
      <c r="F17" s="28">
        <f t="shared" si="14"/>
        <v>-2.4000000000000909E-3</v>
      </c>
      <c r="G17" s="25">
        <f>G16-0.225</f>
        <v>455.92499999999995</v>
      </c>
      <c r="H17" s="28">
        <f t="shared" si="15"/>
        <v>-9.00000000000091E-3</v>
      </c>
      <c r="I17" s="35">
        <f t="shared" si="4"/>
        <v>0.41999999999961801</v>
      </c>
      <c r="J17" s="42">
        <v>4.25</v>
      </c>
      <c r="K17" s="42">
        <f t="shared" si="22"/>
        <v>0.16999999999961801</v>
      </c>
      <c r="L17" s="42">
        <v>3</v>
      </c>
      <c r="M17" s="42"/>
      <c r="N17" s="42">
        <v>1.5</v>
      </c>
      <c r="O17" s="43"/>
      <c r="P17" s="99"/>
      <c r="Q17" s="82"/>
      <c r="R17" s="23">
        <f t="shared" si="0"/>
        <v>52475</v>
      </c>
      <c r="S17" s="24">
        <f t="shared" si="16"/>
        <v>116</v>
      </c>
      <c r="T17" s="48">
        <v>456.07</v>
      </c>
      <c r="U17" s="24">
        <v>25</v>
      </c>
      <c r="V17" s="28">
        <f t="shared" si="17"/>
        <v>-4.0000000000009091E-3</v>
      </c>
      <c r="W17" s="25">
        <v>456.24</v>
      </c>
      <c r="X17" s="28">
        <f t="shared" si="18"/>
        <v>-3.1999999999993635E-3</v>
      </c>
      <c r="Y17" s="35">
        <f t="shared" si="5"/>
        <v>2.040000000000191</v>
      </c>
      <c r="Z17" s="42">
        <v>2.5</v>
      </c>
      <c r="AA17" s="42">
        <f t="shared" ref="AA17:AA23" si="24">Y17+Z17-AB17-AD17</f>
        <v>4.0000000000190994E-2</v>
      </c>
      <c r="AB17" s="42">
        <v>3</v>
      </c>
      <c r="AC17" s="42"/>
      <c r="AD17" s="42">
        <v>1.5</v>
      </c>
      <c r="AE17" s="43"/>
      <c r="AF17" s="79"/>
      <c r="AG17" s="23">
        <f t="shared" si="1"/>
        <v>52475</v>
      </c>
      <c r="AH17" s="24">
        <f t="shared" si="19"/>
        <v>142</v>
      </c>
      <c r="AI17" s="25">
        <v>455.88</v>
      </c>
      <c r="AJ17" s="24">
        <v>25</v>
      </c>
      <c r="AK17" s="28">
        <f t="shared" si="20"/>
        <v>-2.0000000000004545E-3</v>
      </c>
      <c r="AL17" s="48">
        <v>456</v>
      </c>
      <c r="AM17" s="28">
        <f t="shared" si="21"/>
        <v>-3.1999999999993635E-3</v>
      </c>
      <c r="AN17" s="27">
        <f t="shared" si="6"/>
        <v>1.4400000000000546</v>
      </c>
      <c r="AO17" s="42">
        <v>3.25</v>
      </c>
      <c r="AP17" s="42">
        <f t="shared" ref="AP17:AP22" si="25">AN17+AO17-AQ17-AS17</f>
        <v>0.19000000000005457</v>
      </c>
      <c r="AQ17" s="42">
        <v>3</v>
      </c>
      <c r="AR17" s="42"/>
      <c r="AS17" s="42">
        <v>1.5</v>
      </c>
      <c r="AT17" s="61"/>
      <c r="AW17" s="51">
        <f t="shared" si="8"/>
        <v>17.645833333333332</v>
      </c>
      <c r="AX17" s="13">
        <f t="shared" si="9"/>
        <v>1.4972222222209299</v>
      </c>
      <c r="AY17" s="13">
        <f t="shared" si="10"/>
        <v>23.833333333333332</v>
      </c>
      <c r="AZ17" s="13">
        <f t="shared" si="11"/>
        <v>0</v>
      </c>
      <c r="BA17" s="53">
        <f t="shared" si="12"/>
        <v>11.916666666666666</v>
      </c>
    </row>
    <row r="18" spans="1:53" x14ac:dyDescent="0.25">
      <c r="A18" s="79"/>
      <c r="B18" s="23">
        <f t="shared" si="3"/>
        <v>52500</v>
      </c>
      <c r="C18" s="24">
        <f t="shared" si="13"/>
        <v>91</v>
      </c>
      <c r="D18" s="48">
        <v>455.9</v>
      </c>
      <c r="E18" s="24">
        <v>25</v>
      </c>
      <c r="F18" s="28">
        <f t="shared" si="14"/>
        <v>3.9999999999963622E-4</v>
      </c>
      <c r="G18" s="25">
        <f>G17-0.05</f>
        <v>455.87499999999994</v>
      </c>
      <c r="H18" s="28">
        <f t="shared" si="15"/>
        <v>-2.0000000000004545E-3</v>
      </c>
      <c r="I18" s="77">
        <f t="shared" si="4"/>
        <v>-0.30000000000040927</v>
      </c>
      <c r="J18" s="42">
        <v>5</v>
      </c>
      <c r="K18" s="42">
        <f t="shared" si="22"/>
        <v>0.19999999999959073</v>
      </c>
      <c r="L18" s="42">
        <v>3</v>
      </c>
      <c r="M18" s="42"/>
      <c r="N18" s="42">
        <v>1.5</v>
      </c>
      <c r="O18" s="43"/>
      <c r="P18" s="99"/>
      <c r="Q18" s="82"/>
      <c r="R18" s="23">
        <f t="shared" si="0"/>
        <v>52500</v>
      </c>
      <c r="S18" s="24">
        <f t="shared" si="16"/>
        <v>117</v>
      </c>
      <c r="T18" s="48">
        <v>456.05</v>
      </c>
      <c r="U18" s="24">
        <v>25</v>
      </c>
      <c r="V18" s="28">
        <f t="shared" si="17"/>
        <v>-7.9999999999927243E-4</v>
      </c>
      <c r="W18" s="25">
        <v>456.36</v>
      </c>
      <c r="X18" s="28">
        <f t="shared" si="18"/>
        <v>4.8000000000001817E-3</v>
      </c>
      <c r="Y18" s="35">
        <f t="shared" si="5"/>
        <v>3.7200000000000273</v>
      </c>
      <c r="Z18" s="42">
        <v>1.5</v>
      </c>
      <c r="AA18" s="42">
        <f t="shared" si="24"/>
        <v>0.72000000000002728</v>
      </c>
      <c r="AB18" s="42">
        <v>3</v>
      </c>
      <c r="AC18" s="42"/>
      <c r="AD18" s="42">
        <v>1.5</v>
      </c>
      <c r="AE18" s="43"/>
      <c r="AF18" s="79"/>
      <c r="AG18" s="23">
        <f t="shared" si="1"/>
        <v>52500</v>
      </c>
      <c r="AH18" s="24">
        <f t="shared" si="19"/>
        <v>143</v>
      </c>
      <c r="AI18" s="25">
        <v>455.87</v>
      </c>
      <c r="AJ18" s="24">
        <v>25</v>
      </c>
      <c r="AK18" s="28">
        <f t="shared" si="20"/>
        <v>-3.9999999999963622E-4</v>
      </c>
      <c r="AL18" s="48">
        <v>456.12</v>
      </c>
      <c r="AM18" s="28">
        <f t="shared" si="21"/>
        <v>4.8000000000001817E-3</v>
      </c>
      <c r="AN18" s="27">
        <f t="shared" si="6"/>
        <v>3</v>
      </c>
      <c r="AO18" s="42">
        <v>1.5</v>
      </c>
      <c r="AP18" s="42">
        <f t="shared" si="25"/>
        <v>0</v>
      </c>
      <c r="AQ18" s="42">
        <v>3</v>
      </c>
      <c r="AR18" s="42"/>
      <c r="AS18" s="42">
        <v>1.5</v>
      </c>
      <c r="AT18" s="61"/>
      <c r="AW18" s="51">
        <f t="shared" si="8"/>
        <v>16.538194444444446</v>
      </c>
      <c r="AX18" s="13">
        <f t="shared" si="9"/>
        <v>1.6072222222210384</v>
      </c>
      <c r="AY18" s="13">
        <f t="shared" si="10"/>
        <v>23.833333333333332</v>
      </c>
      <c r="AZ18" s="13">
        <f t="shared" si="11"/>
        <v>0</v>
      </c>
      <c r="BA18" s="53">
        <f t="shared" si="12"/>
        <v>11.916666666666666</v>
      </c>
    </row>
    <row r="19" spans="1:53" x14ac:dyDescent="0.25">
      <c r="A19" s="79"/>
      <c r="B19" s="23">
        <f t="shared" si="3"/>
        <v>52525</v>
      </c>
      <c r="C19" s="24">
        <f t="shared" si="13"/>
        <v>92</v>
      </c>
      <c r="D19" s="48">
        <v>455.62</v>
      </c>
      <c r="E19" s="24">
        <v>25</v>
      </c>
      <c r="F19" s="28">
        <f t="shared" si="14"/>
        <v>-1.1199999999998909E-2</v>
      </c>
      <c r="G19" s="25">
        <v>455.83</v>
      </c>
      <c r="H19" s="28">
        <f t="shared" si="15"/>
        <v>-1.7999999999983628E-3</v>
      </c>
      <c r="I19" s="35">
        <f t="shared" si="4"/>
        <v>2.5199999999997544</v>
      </c>
      <c r="J19" s="42">
        <v>2</v>
      </c>
      <c r="K19" s="42">
        <f t="shared" ref="K19:K31" si="26">I19+J19-L19-N19</f>
        <v>1.9999999999754436E-2</v>
      </c>
      <c r="L19" s="42">
        <v>3</v>
      </c>
      <c r="M19" s="42"/>
      <c r="N19" s="42">
        <v>1.5</v>
      </c>
      <c r="O19" s="43"/>
      <c r="P19" s="99"/>
      <c r="Q19" s="82"/>
      <c r="R19" s="23">
        <f t="shared" si="0"/>
        <v>52525</v>
      </c>
      <c r="S19" s="24">
        <f t="shared" si="16"/>
        <v>118</v>
      </c>
      <c r="T19" s="48">
        <v>456.03</v>
      </c>
      <c r="U19" s="24">
        <v>25</v>
      </c>
      <c r="V19" s="28">
        <f t="shared" si="17"/>
        <v>-8.0000000000154611E-4</v>
      </c>
      <c r="W19" s="25">
        <v>456.31</v>
      </c>
      <c r="X19" s="28">
        <f t="shared" si="18"/>
        <v>-2.0000000000004545E-3</v>
      </c>
      <c r="Y19" s="35">
        <f t="shared" si="5"/>
        <v>3.3600000000003547</v>
      </c>
      <c r="Z19" s="42">
        <v>1.5</v>
      </c>
      <c r="AA19" s="42">
        <f t="shared" si="24"/>
        <v>0.3600000000003547</v>
      </c>
      <c r="AB19" s="42">
        <v>3</v>
      </c>
      <c r="AC19" s="42"/>
      <c r="AD19" s="42">
        <v>1.5</v>
      </c>
      <c r="AE19" s="43"/>
      <c r="AF19" s="79"/>
      <c r="AG19" s="23">
        <f t="shared" si="1"/>
        <v>52525</v>
      </c>
      <c r="AH19" s="24">
        <f t="shared" si="19"/>
        <v>144</v>
      </c>
      <c r="AI19" s="25">
        <v>455.81</v>
      </c>
      <c r="AJ19" s="24">
        <v>25</v>
      </c>
      <c r="AK19" s="28">
        <f t="shared" si="20"/>
        <v>-2.4000000000000909E-3</v>
      </c>
      <c r="AL19" s="48">
        <v>456.07</v>
      </c>
      <c r="AM19" s="28">
        <f t="shared" si="21"/>
        <v>-2.0000000000004545E-3</v>
      </c>
      <c r="AN19" s="27">
        <f t="shared" si="6"/>
        <v>3.1199999999998909</v>
      </c>
      <c r="AO19" s="42">
        <v>1.5</v>
      </c>
      <c r="AP19" s="42">
        <f t="shared" si="25"/>
        <v>0.11999999999989086</v>
      </c>
      <c r="AQ19" s="42">
        <v>3</v>
      </c>
      <c r="AR19" s="42"/>
      <c r="AS19" s="42">
        <v>1.5</v>
      </c>
      <c r="AT19" s="61"/>
      <c r="AW19" s="51">
        <f t="shared" si="8"/>
        <v>11.763888888888889</v>
      </c>
      <c r="AX19" s="13">
        <f t="shared" si="9"/>
        <v>1.5399999999990164</v>
      </c>
      <c r="AY19" s="13">
        <f t="shared" si="10"/>
        <v>23.833333333333332</v>
      </c>
      <c r="AZ19" s="13">
        <f t="shared" si="11"/>
        <v>0</v>
      </c>
      <c r="BA19" s="53">
        <f t="shared" si="12"/>
        <v>11.916666666666666</v>
      </c>
    </row>
    <row r="20" spans="1:53" x14ac:dyDescent="0.25">
      <c r="A20" s="79"/>
      <c r="B20" s="23">
        <f t="shared" si="3"/>
        <v>52550</v>
      </c>
      <c r="C20" s="24">
        <f t="shared" si="13"/>
        <v>93</v>
      </c>
      <c r="D20" s="48">
        <v>455.57</v>
      </c>
      <c r="E20" s="24">
        <v>25</v>
      </c>
      <c r="F20" s="28">
        <f t="shared" si="14"/>
        <v>-2.0000000000004545E-3</v>
      </c>
      <c r="G20" s="25">
        <v>455.78</v>
      </c>
      <c r="H20" s="28">
        <f t="shared" si="15"/>
        <v>-2.0000000000004545E-3</v>
      </c>
      <c r="I20" s="35">
        <f t="shared" si="4"/>
        <v>2.5199999999997544</v>
      </c>
      <c r="J20" s="42">
        <v>2</v>
      </c>
      <c r="K20" s="42">
        <f t="shared" si="26"/>
        <v>1.9999999999754436E-2</v>
      </c>
      <c r="L20" s="42">
        <v>3</v>
      </c>
      <c r="M20" s="42"/>
      <c r="N20" s="42">
        <v>1.5</v>
      </c>
      <c r="O20" s="43"/>
      <c r="P20" s="99"/>
      <c r="Q20" s="82"/>
      <c r="R20" s="23">
        <f t="shared" si="0"/>
        <v>52550</v>
      </c>
      <c r="S20" s="24">
        <f t="shared" si="16"/>
        <v>119</v>
      </c>
      <c r="T20" s="48">
        <v>456</v>
      </c>
      <c r="U20" s="24">
        <v>25</v>
      </c>
      <c r="V20" s="28">
        <f t="shared" si="17"/>
        <v>-1.1999999999989085E-3</v>
      </c>
      <c r="W20" s="25">
        <v>456.26</v>
      </c>
      <c r="X20" s="28">
        <f t="shared" si="18"/>
        <v>-2.0000000000004545E-3</v>
      </c>
      <c r="Y20" s="35">
        <f t="shared" si="5"/>
        <v>3.1199999999998909</v>
      </c>
      <c r="Z20" s="42">
        <v>1.5</v>
      </c>
      <c r="AA20" s="42">
        <f t="shared" si="24"/>
        <v>0.11999999999989086</v>
      </c>
      <c r="AB20" s="42">
        <v>3</v>
      </c>
      <c r="AC20" s="42"/>
      <c r="AD20" s="42">
        <v>1.5</v>
      </c>
      <c r="AE20" s="43"/>
      <c r="AF20" s="79"/>
      <c r="AG20" s="23">
        <f t="shared" si="1"/>
        <v>52550</v>
      </c>
      <c r="AH20" s="24">
        <f t="shared" si="19"/>
        <v>145</v>
      </c>
      <c r="AI20" s="25">
        <v>455.75</v>
      </c>
      <c r="AJ20" s="24">
        <v>25</v>
      </c>
      <c r="AK20" s="28">
        <f t="shared" si="20"/>
        <v>-2.4000000000000909E-3</v>
      </c>
      <c r="AL20" s="48">
        <v>456.02</v>
      </c>
      <c r="AM20" s="28">
        <f t="shared" si="21"/>
        <v>-2.0000000000004545E-3</v>
      </c>
      <c r="AN20" s="27">
        <f t="shared" si="6"/>
        <v>3.2399999999997817</v>
      </c>
      <c r="AO20" s="42">
        <v>1.5</v>
      </c>
      <c r="AP20" s="42">
        <f t="shared" si="25"/>
        <v>0.23999999999978172</v>
      </c>
      <c r="AQ20" s="42">
        <v>3</v>
      </c>
      <c r="AR20" s="42"/>
      <c r="AS20" s="42">
        <v>1.5</v>
      </c>
      <c r="AT20" s="61"/>
      <c r="AW20" s="51">
        <f t="shared" si="8"/>
        <v>9.4722222222222214</v>
      </c>
      <c r="AX20" s="13">
        <f t="shared" si="9"/>
        <v>0.95333333333225778</v>
      </c>
      <c r="AY20" s="13">
        <f t="shared" si="10"/>
        <v>23.833333333333332</v>
      </c>
      <c r="AZ20" s="13">
        <f t="shared" si="11"/>
        <v>0</v>
      </c>
      <c r="BA20" s="53">
        <f t="shared" si="12"/>
        <v>11.916666666666666</v>
      </c>
    </row>
    <row r="21" spans="1:53" x14ac:dyDescent="0.25">
      <c r="A21" s="79"/>
      <c r="B21" s="23">
        <f t="shared" si="3"/>
        <v>52575</v>
      </c>
      <c r="C21" s="24">
        <f t="shared" si="13"/>
        <v>94</v>
      </c>
      <c r="D21" s="48">
        <v>455.27</v>
      </c>
      <c r="E21" s="24">
        <v>25</v>
      </c>
      <c r="F21" s="28">
        <f t="shared" si="14"/>
        <v>-1.2000000000000455E-2</v>
      </c>
      <c r="G21" s="25">
        <v>455.73</v>
      </c>
      <c r="H21" s="28">
        <f t="shared" si="15"/>
        <v>-1.9999999999981812E-3</v>
      </c>
      <c r="I21" s="35">
        <f t="shared" si="4"/>
        <v>5.5200000000004366</v>
      </c>
      <c r="J21" s="42"/>
      <c r="K21" s="42">
        <f t="shared" si="26"/>
        <v>1.0200000000004366</v>
      </c>
      <c r="L21" s="42">
        <v>3</v>
      </c>
      <c r="M21" s="42"/>
      <c r="N21" s="42">
        <v>1.5</v>
      </c>
      <c r="O21" s="43"/>
      <c r="P21" s="99"/>
      <c r="Q21" s="82"/>
      <c r="R21" s="23">
        <f t="shared" si="0"/>
        <v>52575</v>
      </c>
      <c r="S21" s="24">
        <f t="shared" si="16"/>
        <v>120</v>
      </c>
      <c r="T21" s="48">
        <v>455.96</v>
      </c>
      <c r="U21" s="24">
        <v>25</v>
      </c>
      <c r="V21" s="28">
        <f t="shared" si="17"/>
        <v>-1.6000000000008186E-3</v>
      </c>
      <c r="W21" s="25">
        <v>456.21</v>
      </c>
      <c r="X21" s="28">
        <f t="shared" si="18"/>
        <v>-2.0000000000004545E-3</v>
      </c>
      <c r="Y21" s="35">
        <f t="shared" si="5"/>
        <v>3</v>
      </c>
      <c r="Z21" s="42">
        <v>1.5</v>
      </c>
      <c r="AA21" s="42">
        <f t="shared" si="24"/>
        <v>0</v>
      </c>
      <c r="AB21" s="42">
        <v>3</v>
      </c>
      <c r="AC21" s="42"/>
      <c r="AD21" s="42">
        <v>1.5</v>
      </c>
      <c r="AE21" s="43"/>
      <c r="AF21" s="79"/>
      <c r="AG21" s="23">
        <f t="shared" si="1"/>
        <v>52575</v>
      </c>
      <c r="AH21" s="24">
        <f t="shared" si="19"/>
        <v>146</v>
      </c>
      <c r="AI21" s="25">
        <v>455.7</v>
      </c>
      <c r="AJ21" s="24">
        <v>25</v>
      </c>
      <c r="AK21" s="28">
        <f t="shared" si="20"/>
        <v>-2.0000000000004545E-3</v>
      </c>
      <c r="AL21" s="48">
        <v>455.97</v>
      </c>
      <c r="AM21" s="28">
        <f t="shared" si="21"/>
        <v>-1.9999999999981812E-3</v>
      </c>
      <c r="AN21" s="27">
        <f t="shared" si="6"/>
        <v>3.2400000000004638</v>
      </c>
      <c r="AO21" s="42">
        <v>1.5</v>
      </c>
      <c r="AP21" s="42">
        <f t="shared" si="25"/>
        <v>0.24000000000046384</v>
      </c>
      <c r="AQ21" s="42">
        <v>3</v>
      </c>
      <c r="AR21" s="42"/>
      <c r="AS21" s="42">
        <v>1.5</v>
      </c>
      <c r="AT21" s="61"/>
      <c r="AW21" s="51">
        <f t="shared" si="8"/>
        <v>7.9444444444444429</v>
      </c>
      <c r="AX21" s="13">
        <f t="shared" si="9"/>
        <v>2.6033333333338837</v>
      </c>
      <c r="AY21" s="13">
        <f t="shared" si="10"/>
        <v>23.833333333333332</v>
      </c>
      <c r="AZ21" s="13">
        <f t="shared" si="11"/>
        <v>0</v>
      </c>
      <c r="BA21" s="53">
        <f t="shared" si="12"/>
        <v>11.916666666666666</v>
      </c>
    </row>
    <row r="22" spans="1:53" x14ac:dyDescent="0.25">
      <c r="A22" s="79"/>
      <c r="B22" s="23">
        <f t="shared" si="3"/>
        <v>52600</v>
      </c>
      <c r="C22" s="24">
        <f t="shared" si="13"/>
        <v>95</v>
      </c>
      <c r="D22" s="48">
        <v>455.17</v>
      </c>
      <c r="E22" s="24">
        <v>25</v>
      </c>
      <c r="F22" s="28">
        <f t="shared" si="14"/>
        <v>-3.9999999999986357E-3</v>
      </c>
      <c r="G22" s="25">
        <v>455.68</v>
      </c>
      <c r="H22" s="28">
        <f t="shared" si="15"/>
        <v>-2.0000000000004545E-3</v>
      </c>
      <c r="I22" s="35">
        <f t="shared" si="4"/>
        <v>6.1199999999998909</v>
      </c>
      <c r="J22" s="42"/>
      <c r="K22" s="42">
        <f t="shared" si="26"/>
        <v>1.6199999999998909</v>
      </c>
      <c r="L22" s="42">
        <v>3</v>
      </c>
      <c r="M22" s="42"/>
      <c r="N22" s="42">
        <v>1.5</v>
      </c>
      <c r="O22" s="44" t="s">
        <v>23</v>
      </c>
      <c r="P22" s="99"/>
      <c r="Q22" s="82"/>
      <c r="R22" s="23">
        <f t="shared" si="0"/>
        <v>52600</v>
      </c>
      <c r="S22" s="24">
        <f t="shared" si="16"/>
        <v>121</v>
      </c>
      <c r="T22" s="48">
        <v>455.94</v>
      </c>
      <c r="U22" s="24">
        <v>25</v>
      </c>
      <c r="V22" s="28">
        <f t="shared" si="17"/>
        <v>-7.9999999999927243E-4</v>
      </c>
      <c r="W22" s="25">
        <v>456.17</v>
      </c>
      <c r="X22" s="28">
        <f t="shared" si="18"/>
        <v>-1.5999999999985449E-3</v>
      </c>
      <c r="Y22" s="35">
        <f t="shared" si="5"/>
        <v>2.7600000000002183</v>
      </c>
      <c r="Z22" s="42">
        <v>2</v>
      </c>
      <c r="AA22" s="42">
        <f t="shared" si="24"/>
        <v>0.26000000000021828</v>
      </c>
      <c r="AB22" s="42">
        <v>3</v>
      </c>
      <c r="AC22" s="42"/>
      <c r="AD22" s="42">
        <v>1.5</v>
      </c>
      <c r="AE22" s="43"/>
      <c r="AF22" s="79"/>
      <c r="AG22" s="23">
        <f t="shared" si="1"/>
        <v>52600</v>
      </c>
      <c r="AH22" s="24">
        <f t="shared" si="19"/>
        <v>147</v>
      </c>
      <c r="AI22" s="25">
        <v>455.69</v>
      </c>
      <c r="AJ22" s="24">
        <v>25</v>
      </c>
      <c r="AK22" s="28">
        <f t="shared" si="20"/>
        <v>-3.9999999999963622E-4</v>
      </c>
      <c r="AL22" s="48">
        <v>455.93</v>
      </c>
      <c r="AM22" s="28">
        <f t="shared" si="21"/>
        <v>-1.6000000000008186E-3</v>
      </c>
      <c r="AN22" s="27">
        <f t="shared" si="6"/>
        <v>2.8800000000001091</v>
      </c>
      <c r="AO22" s="42">
        <v>2</v>
      </c>
      <c r="AP22" s="42">
        <f t="shared" si="25"/>
        <v>0.38000000000010914</v>
      </c>
      <c r="AQ22" s="42">
        <v>3</v>
      </c>
      <c r="AR22" s="42"/>
      <c r="AS22" s="42">
        <v>1.5</v>
      </c>
      <c r="AT22" s="61"/>
      <c r="AW22" s="51">
        <f t="shared" si="8"/>
        <v>7.4861111111111116</v>
      </c>
      <c r="AX22" s="13">
        <f t="shared" si="9"/>
        <v>5.8361111111126114</v>
      </c>
      <c r="AY22" s="13">
        <f t="shared" si="10"/>
        <v>23.833333333333332</v>
      </c>
      <c r="AZ22" s="13">
        <f t="shared" si="11"/>
        <v>0</v>
      </c>
      <c r="BA22" s="53">
        <f t="shared" si="12"/>
        <v>11.916666666666666</v>
      </c>
    </row>
    <row r="23" spans="1:53" x14ac:dyDescent="0.25">
      <c r="A23" s="79"/>
      <c r="B23" s="23">
        <f t="shared" si="3"/>
        <v>52625</v>
      </c>
      <c r="C23" s="24">
        <f t="shared" si="13"/>
        <v>96</v>
      </c>
      <c r="D23" s="48">
        <v>455.21</v>
      </c>
      <c r="E23" s="24">
        <v>25</v>
      </c>
      <c r="F23" s="28">
        <f t="shared" si="14"/>
        <v>1.5999999999985449E-3</v>
      </c>
      <c r="G23" s="25">
        <v>455.69</v>
      </c>
      <c r="H23" s="28">
        <f t="shared" si="15"/>
        <v>3.9999999999963622E-4</v>
      </c>
      <c r="I23" s="35">
        <f t="shared" si="4"/>
        <v>5.7600000000002183</v>
      </c>
      <c r="J23" s="42"/>
      <c r="K23" s="42">
        <f t="shared" si="26"/>
        <v>1.2600000000002183</v>
      </c>
      <c r="L23" s="42">
        <v>3</v>
      </c>
      <c r="M23" s="42"/>
      <c r="N23" s="42">
        <v>1.5</v>
      </c>
      <c r="O23" s="62"/>
      <c r="P23" s="99"/>
      <c r="Q23" s="82"/>
      <c r="R23" s="23">
        <f t="shared" si="0"/>
        <v>52625</v>
      </c>
      <c r="S23" s="24">
        <f t="shared" si="16"/>
        <v>122</v>
      </c>
      <c r="T23" s="48">
        <v>455.98</v>
      </c>
      <c r="U23" s="24">
        <v>25</v>
      </c>
      <c r="V23" s="28">
        <f t="shared" si="17"/>
        <v>1.6000000000008186E-3</v>
      </c>
      <c r="W23" s="25">
        <v>456.17</v>
      </c>
      <c r="X23" s="28">
        <f t="shared" si="18"/>
        <v>0</v>
      </c>
      <c r="Y23" s="35">
        <f t="shared" si="5"/>
        <v>2.2799999999999727</v>
      </c>
      <c r="Z23" s="42">
        <v>1</v>
      </c>
      <c r="AA23" s="42">
        <f t="shared" si="24"/>
        <v>1.7799999999999727</v>
      </c>
      <c r="AB23" s="42">
        <v>0</v>
      </c>
      <c r="AC23" s="42">
        <f>Y23+Z23-AD23</f>
        <v>1.7799999999999727</v>
      </c>
      <c r="AD23" s="42">
        <v>1.5</v>
      </c>
      <c r="AE23" s="44" t="s">
        <v>23</v>
      </c>
      <c r="AF23" s="79"/>
      <c r="AG23" s="23">
        <f t="shared" si="1"/>
        <v>52625</v>
      </c>
      <c r="AH23" s="24">
        <f t="shared" si="19"/>
        <v>148</v>
      </c>
      <c r="AI23" s="25">
        <v>455.81</v>
      </c>
      <c r="AJ23" s="24">
        <v>25</v>
      </c>
      <c r="AK23" s="28">
        <f t="shared" si="20"/>
        <v>4.8000000000001817E-3</v>
      </c>
      <c r="AL23" s="48">
        <v>455.93</v>
      </c>
      <c r="AM23" s="28">
        <f t="shared" si="21"/>
        <v>0</v>
      </c>
      <c r="AN23" s="27">
        <f t="shared" si="6"/>
        <v>1.4400000000000546</v>
      </c>
      <c r="AO23" s="42">
        <v>1</v>
      </c>
      <c r="AP23" s="42"/>
      <c r="AQ23" s="42">
        <v>0</v>
      </c>
      <c r="AR23" s="42">
        <f>AN23+AO23-AS23</f>
        <v>0.94000000000005457</v>
      </c>
      <c r="AS23" s="42">
        <v>1.5</v>
      </c>
      <c r="AT23" s="49" t="s">
        <v>23</v>
      </c>
      <c r="AW23" s="51">
        <f t="shared" si="8"/>
        <v>6.4166666666666661</v>
      </c>
      <c r="AX23" s="13">
        <f t="shared" si="9"/>
        <v>7.6144444444449526</v>
      </c>
      <c r="AY23" s="13">
        <f t="shared" si="10"/>
        <v>17.416666666666664</v>
      </c>
      <c r="AZ23" s="13">
        <f t="shared" si="11"/>
        <v>2.7805555555555976</v>
      </c>
      <c r="BA23" s="53">
        <f t="shared" si="12"/>
        <v>11.916666666666666</v>
      </c>
    </row>
    <row r="24" spans="1:53" x14ac:dyDescent="0.25">
      <c r="A24" s="79"/>
      <c r="B24" s="23">
        <f t="shared" si="3"/>
        <v>52650</v>
      </c>
      <c r="C24" s="24">
        <f t="shared" si="13"/>
        <v>97</v>
      </c>
      <c r="D24" s="48">
        <v>455.23</v>
      </c>
      <c r="E24" s="24">
        <v>25</v>
      </c>
      <c r="F24" s="28">
        <f t="shared" si="14"/>
        <v>8.0000000000154611E-4</v>
      </c>
      <c r="G24" s="25">
        <v>455.7</v>
      </c>
      <c r="H24" s="28">
        <f t="shared" si="15"/>
        <v>3.9999999999963622E-4</v>
      </c>
      <c r="I24" s="35">
        <f t="shared" si="4"/>
        <v>5.6399999999996453</v>
      </c>
      <c r="J24" s="42"/>
      <c r="K24" s="42">
        <f t="shared" si="26"/>
        <v>1.1399999999996453</v>
      </c>
      <c r="L24" s="42">
        <v>3</v>
      </c>
      <c r="M24" s="42"/>
      <c r="N24" s="42">
        <v>1.5</v>
      </c>
      <c r="O24" s="62"/>
      <c r="P24" s="99"/>
      <c r="Q24" s="82"/>
      <c r="R24" s="23">
        <f t="shared" si="0"/>
        <v>52650</v>
      </c>
      <c r="S24" s="24">
        <f t="shared" si="16"/>
        <v>123</v>
      </c>
      <c r="T24" s="48">
        <v>456.01</v>
      </c>
      <c r="U24" s="24">
        <v>25</v>
      </c>
      <c r="V24" s="28">
        <f t="shared" si="17"/>
        <v>1.1999999999989085E-3</v>
      </c>
      <c r="W24" s="25">
        <v>456.18</v>
      </c>
      <c r="X24" s="28">
        <f t="shared" si="18"/>
        <v>3.9999999999963622E-4</v>
      </c>
      <c r="Y24" s="35">
        <f t="shared" si="5"/>
        <v>2.040000000000191</v>
      </c>
      <c r="Z24" s="42">
        <v>1</v>
      </c>
      <c r="AA24" s="42"/>
      <c r="AB24" s="42"/>
      <c r="AC24" s="42">
        <f t="shared" ref="AC24:AC31" si="27">Y24+Z24-AD24</f>
        <v>1.540000000000191</v>
      </c>
      <c r="AD24" s="42">
        <v>1.5</v>
      </c>
      <c r="AE24" s="43"/>
      <c r="AF24" s="79"/>
      <c r="AG24" s="23">
        <f t="shared" si="1"/>
        <v>52650</v>
      </c>
      <c r="AH24" s="24">
        <f t="shared" si="19"/>
        <v>149</v>
      </c>
      <c r="AI24" s="25">
        <v>455.84</v>
      </c>
      <c r="AJ24" s="24">
        <v>25</v>
      </c>
      <c r="AK24" s="28">
        <f t="shared" si="20"/>
        <v>1.1999999999989085E-3</v>
      </c>
      <c r="AL24" s="48">
        <v>455.94</v>
      </c>
      <c r="AM24" s="28">
        <f t="shared" si="21"/>
        <v>3.9999999999963622E-4</v>
      </c>
      <c r="AN24" s="27">
        <f t="shared" si="6"/>
        <v>1.2000000000002728</v>
      </c>
      <c r="AO24" s="42">
        <v>1</v>
      </c>
      <c r="AP24" s="42"/>
      <c r="AQ24" s="42"/>
      <c r="AR24" s="42">
        <f t="shared" ref="AR24:AR31" si="28">AN24+AO24-AS24</f>
        <v>0.70000000000027285</v>
      </c>
      <c r="AS24" s="42">
        <v>1.5</v>
      </c>
      <c r="AT24" s="61"/>
      <c r="AW24" s="51">
        <f t="shared" si="8"/>
        <v>4.2777777777777777</v>
      </c>
      <c r="AX24" s="13">
        <f t="shared" si="9"/>
        <v>6.0316666666663927</v>
      </c>
      <c r="AY24" s="13">
        <f t="shared" si="10"/>
        <v>11</v>
      </c>
      <c r="AZ24" s="13">
        <f t="shared" si="11"/>
        <v>5.0477777777783288</v>
      </c>
      <c r="BA24" s="53">
        <f t="shared" si="12"/>
        <v>11.916666666666666</v>
      </c>
    </row>
    <row r="25" spans="1:53" x14ac:dyDescent="0.25">
      <c r="A25" s="79"/>
      <c r="B25" s="23">
        <f t="shared" si="3"/>
        <v>52675</v>
      </c>
      <c r="C25" s="24">
        <f t="shared" si="13"/>
        <v>98</v>
      </c>
      <c r="D25" s="48">
        <v>455.29</v>
      </c>
      <c r="E25" s="24">
        <v>25</v>
      </c>
      <c r="F25" s="28">
        <f t="shared" si="14"/>
        <v>2.4000000000000909E-3</v>
      </c>
      <c r="G25" s="25">
        <v>455.79</v>
      </c>
      <c r="H25" s="28">
        <f t="shared" si="15"/>
        <v>3.6000000000012732E-3</v>
      </c>
      <c r="I25" s="35">
        <f t="shared" si="4"/>
        <v>6</v>
      </c>
      <c r="J25" s="42"/>
      <c r="K25" s="42">
        <f t="shared" si="26"/>
        <v>1.5</v>
      </c>
      <c r="L25" s="42">
        <v>3</v>
      </c>
      <c r="M25" s="42"/>
      <c r="N25" s="42">
        <v>1.5</v>
      </c>
      <c r="O25" s="62"/>
      <c r="P25" s="99"/>
      <c r="Q25" s="82"/>
      <c r="R25" s="23">
        <f t="shared" si="0"/>
        <v>52675</v>
      </c>
      <c r="S25" s="24">
        <f t="shared" si="16"/>
        <v>124</v>
      </c>
      <c r="T25" s="48">
        <v>456.13</v>
      </c>
      <c r="U25" s="24">
        <v>25</v>
      </c>
      <c r="V25" s="28">
        <f t="shared" si="17"/>
        <v>4.8000000000001817E-3</v>
      </c>
      <c r="W25" s="25">
        <v>456.27</v>
      </c>
      <c r="X25" s="28">
        <f t="shared" si="18"/>
        <v>3.5999999999989994E-3</v>
      </c>
      <c r="Y25" s="35">
        <f t="shared" si="5"/>
        <v>1.6799999999998363</v>
      </c>
      <c r="Z25" s="42">
        <v>1</v>
      </c>
      <c r="AA25" s="42"/>
      <c r="AB25" s="42"/>
      <c r="AC25" s="42">
        <f t="shared" si="27"/>
        <v>1.1799999999998363</v>
      </c>
      <c r="AD25" s="42">
        <v>1.5</v>
      </c>
      <c r="AE25" s="43"/>
      <c r="AF25" s="79"/>
      <c r="AG25" s="23">
        <f t="shared" si="1"/>
        <v>52675</v>
      </c>
      <c r="AH25" s="24">
        <f t="shared" si="19"/>
        <v>150</v>
      </c>
      <c r="AI25" s="25">
        <v>455.92</v>
      </c>
      <c r="AJ25" s="24">
        <v>25</v>
      </c>
      <c r="AK25" s="28">
        <f t="shared" si="20"/>
        <v>3.2000000000016373E-3</v>
      </c>
      <c r="AL25" s="48">
        <v>456.03</v>
      </c>
      <c r="AM25" s="28">
        <f t="shared" si="21"/>
        <v>3.5999999999989994E-3</v>
      </c>
      <c r="AN25" s="27">
        <f t="shared" si="6"/>
        <v>1.3199999999994816</v>
      </c>
      <c r="AO25" s="42">
        <v>1</v>
      </c>
      <c r="AP25" s="42"/>
      <c r="AQ25" s="42"/>
      <c r="AR25" s="42">
        <f t="shared" si="28"/>
        <v>0.81999999999948159</v>
      </c>
      <c r="AS25" s="42">
        <v>1.5</v>
      </c>
      <c r="AT25" s="61"/>
      <c r="AW25" s="51">
        <f t="shared" si="8"/>
        <v>4.2777777777777777</v>
      </c>
      <c r="AX25" s="13">
        <f t="shared" si="9"/>
        <v>4.8399999999993497</v>
      </c>
      <c r="AY25" s="13">
        <f t="shared" si="10"/>
        <v>11</v>
      </c>
      <c r="AZ25" s="13">
        <f t="shared" si="11"/>
        <v>4.3511111111108356</v>
      </c>
      <c r="BA25" s="53">
        <f t="shared" si="12"/>
        <v>11.916666666666666</v>
      </c>
    </row>
    <row r="26" spans="1:53" x14ac:dyDescent="0.25">
      <c r="A26" s="79"/>
      <c r="B26" s="23">
        <f t="shared" si="3"/>
        <v>52700</v>
      </c>
      <c r="C26" s="24">
        <f t="shared" si="13"/>
        <v>99</v>
      </c>
      <c r="D26" s="48">
        <v>455.47</v>
      </c>
      <c r="E26" s="24">
        <v>25</v>
      </c>
      <c r="F26" s="28">
        <f t="shared" si="14"/>
        <v>7.200000000000273E-3</v>
      </c>
      <c r="G26" s="25">
        <v>455.89</v>
      </c>
      <c r="H26" s="28">
        <f t="shared" si="15"/>
        <v>3.9999999999986357E-3</v>
      </c>
      <c r="I26" s="35">
        <f t="shared" si="4"/>
        <v>5.0399999999995089</v>
      </c>
      <c r="J26" s="42"/>
      <c r="K26" s="42">
        <f t="shared" si="26"/>
        <v>0.53999999999950887</v>
      </c>
      <c r="L26" s="42">
        <v>3</v>
      </c>
      <c r="M26" s="42"/>
      <c r="N26" s="42">
        <v>1.5</v>
      </c>
      <c r="O26" s="62"/>
      <c r="P26" s="99"/>
      <c r="Q26" s="82"/>
      <c r="R26" s="23">
        <f t="shared" si="0"/>
        <v>52700</v>
      </c>
      <c r="S26" s="24">
        <f t="shared" si="16"/>
        <v>125</v>
      </c>
      <c r="T26" s="48">
        <v>456.25</v>
      </c>
      <c r="U26" s="24">
        <v>25</v>
      </c>
      <c r="V26" s="28">
        <f t="shared" si="17"/>
        <v>4.8000000000001817E-3</v>
      </c>
      <c r="W26" s="25">
        <v>456.36</v>
      </c>
      <c r="X26" s="28">
        <f t="shared" si="18"/>
        <v>3.6000000000012732E-3</v>
      </c>
      <c r="Y26" s="35">
        <f t="shared" si="5"/>
        <v>1.3200000000001637</v>
      </c>
      <c r="Z26" s="42">
        <v>1</v>
      </c>
      <c r="AA26" s="42"/>
      <c r="AB26" s="42"/>
      <c r="AC26" s="42">
        <f t="shared" si="27"/>
        <v>0.82000000000016371</v>
      </c>
      <c r="AD26" s="42">
        <v>1.5</v>
      </c>
      <c r="AE26" s="43"/>
      <c r="AF26" s="79"/>
      <c r="AG26" s="23">
        <f t="shared" si="1"/>
        <v>52700</v>
      </c>
      <c r="AH26" s="24">
        <f t="shared" si="19"/>
        <v>151</v>
      </c>
      <c r="AI26" s="25">
        <v>456</v>
      </c>
      <c r="AJ26" s="24">
        <v>25</v>
      </c>
      <c r="AK26" s="28">
        <f t="shared" si="20"/>
        <v>3.1999999999993635E-3</v>
      </c>
      <c r="AL26" s="48">
        <v>456.12</v>
      </c>
      <c r="AM26" s="28">
        <f t="shared" si="21"/>
        <v>3.6000000000012732E-3</v>
      </c>
      <c r="AN26" s="27">
        <f t="shared" si="6"/>
        <v>1.4400000000000546</v>
      </c>
      <c r="AO26" s="42">
        <v>1</v>
      </c>
      <c r="AP26" s="42"/>
      <c r="AQ26" s="42"/>
      <c r="AR26" s="42">
        <f t="shared" si="28"/>
        <v>0.94000000000005457</v>
      </c>
      <c r="AS26" s="42">
        <v>1.5</v>
      </c>
      <c r="AT26" s="61"/>
      <c r="AW26" s="51">
        <f t="shared" si="8"/>
        <v>4.2777777777777777</v>
      </c>
      <c r="AX26" s="13">
        <f t="shared" si="9"/>
        <v>3.7399999999990996</v>
      </c>
      <c r="AY26" s="13">
        <f t="shared" si="10"/>
        <v>11</v>
      </c>
      <c r="AZ26" s="13">
        <f t="shared" si="11"/>
        <v>3.984444444443878</v>
      </c>
      <c r="BA26" s="53">
        <f t="shared" si="12"/>
        <v>11.916666666666666</v>
      </c>
    </row>
    <row r="27" spans="1:53" x14ac:dyDescent="0.25">
      <c r="A27" s="79"/>
      <c r="B27" s="23">
        <f t="shared" si="3"/>
        <v>52725</v>
      </c>
      <c r="C27" s="24">
        <f t="shared" si="13"/>
        <v>100</v>
      </c>
      <c r="D27" s="48">
        <v>455.6</v>
      </c>
      <c r="E27" s="24">
        <v>25</v>
      </c>
      <c r="F27" s="28">
        <f t="shared" si="14"/>
        <v>5.1999999999998185E-3</v>
      </c>
      <c r="G27" s="25">
        <v>455.96</v>
      </c>
      <c r="H27" s="28">
        <f t="shared" si="15"/>
        <v>2.7999999999997272E-3</v>
      </c>
      <c r="I27" s="35">
        <f t="shared" si="4"/>
        <v>4.3199999999994816</v>
      </c>
      <c r="J27" s="42">
        <v>1</v>
      </c>
      <c r="K27" s="42">
        <f t="shared" si="26"/>
        <v>0.81999999999948159</v>
      </c>
      <c r="L27" s="42">
        <v>3</v>
      </c>
      <c r="M27" s="42"/>
      <c r="N27" s="42">
        <v>1.5</v>
      </c>
      <c r="O27" s="62"/>
      <c r="P27" s="99"/>
      <c r="Q27" s="82"/>
      <c r="R27" s="23">
        <f t="shared" si="0"/>
        <v>52725</v>
      </c>
      <c r="S27" s="24">
        <f t="shared" si="16"/>
        <v>126</v>
      </c>
      <c r="T27" s="48">
        <v>456.35</v>
      </c>
      <c r="U27" s="24">
        <v>25</v>
      </c>
      <c r="V27" s="28">
        <f t="shared" si="17"/>
        <v>4.0000000000009091E-3</v>
      </c>
      <c r="W27" s="25">
        <v>456.44</v>
      </c>
      <c r="X27" s="28">
        <f t="shared" si="18"/>
        <v>3.1999999999993635E-3</v>
      </c>
      <c r="Y27" s="35">
        <f t="shared" si="5"/>
        <v>1.0799999999996999</v>
      </c>
      <c r="Z27" s="42">
        <v>1</v>
      </c>
      <c r="AA27" s="42"/>
      <c r="AB27" s="42"/>
      <c r="AC27" s="42">
        <f t="shared" si="27"/>
        <v>0.57999999999969987</v>
      </c>
      <c r="AD27" s="42">
        <v>1.5</v>
      </c>
      <c r="AE27" s="43"/>
      <c r="AF27" s="79"/>
      <c r="AG27" s="23">
        <f t="shared" si="1"/>
        <v>52725</v>
      </c>
      <c r="AH27" s="24">
        <f t="shared" si="19"/>
        <v>152</v>
      </c>
      <c r="AI27" s="25">
        <v>456.12</v>
      </c>
      <c r="AJ27" s="24">
        <v>25</v>
      </c>
      <c r="AK27" s="28">
        <f t="shared" si="20"/>
        <v>4.8000000000001817E-3</v>
      </c>
      <c r="AL27" s="48">
        <v>456.2</v>
      </c>
      <c r="AM27" s="28">
        <f t="shared" si="21"/>
        <v>3.1999999999993635E-3</v>
      </c>
      <c r="AN27" s="27">
        <f t="shared" si="6"/>
        <v>0.95999999999980901</v>
      </c>
      <c r="AO27" s="42">
        <v>1</v>
      </c>
      <c r="AP27" s="42"/>
      <c r="AQ27" s="42"/>
      <c r="AR27" s="42">
        <f t="shared" si="28"/>
        <v>0.45999999999980901</v>
      </c>
      <c r="AS27" s="42">
        <v>1.5</v>
      </c>
      <c r="AT27" s="61"/>
      <c r="AW27" s="51">
        <f t="shared" si="8"/>
        <v>5.0416666666666661</v>
      </c>
      <c r="AX27" s="13">
        <f t="shared" si="9"/>
        <v>2.4933333333314827</v>
      </c>
      <c r="AY27" s="13">
        <f t="shared" si="10"/>
        <v>11</v>
      </c>
      <c r="AZ27" s="13">
        <f t="shared" si="11"/>
        <v>2.9944444444441527</v>
      </c>
      <c r="BA27" s="53">
        <f t="shared" si="12"/>
        <v>11.916666666666666</v>
      </c>
    </row>
    <row r="28" spans="1:53" x14ac:dyDescent="0.25">
      <c r="A28" s="79"/>
      <c r="B28" s="23">
        <f t="shared" si="3"/>
        <v>52750</v>
      </c>
      <c r="C28" s="24">
        <f t="shared" si="13"/>
        <v>101</v>
      </c>
      <c r="D28" s="48">
        <v>455.71</v>
      </c>
      <c r="E28" s="24">
        <v>25</v>
      </c>
      <c r="F28" s="28">
        <f t="shared" si="14"/>
        <v>4.3999999999982716E-3</v>
      </c>
      <c r="G28" s="25">
        <v>456.03</v>
      </c>
      <c r="H28" s="28">
        <f t="shared" si="15"/>
        <v>2.7999999999997272E-3</v>
      </c>
      <c r="I28" s="35">
        <f t="shared" si="4"/>
        <v>3.8399999999999181</v>
      </c>
      <c r="J28" s="42">
        <v>1</v>
      </c>
      <c r="K28" s="42">
        <f t="shared" si="26"/>
        <v>0.33999999999991815</v>
      </c>
      <c r="L28" s="42">
        <v>3</v>
      </c>
      <c r="M28" s="42"/>
      <c r="N28" s="42">
        <v>1.5</v>
      </c>
      <c r="O28" s="62"/>
      <c r="P28" s="99"/>
      <c r="Q28" s="82"/>
      <c r="R28" s="23">
        <f t="shared" si="0"/>
        <v>52750</v>
      </c>
      <c r="S28" s="24">
        <f t="shared" si="16"/>
        <v>127</v>
      </c>
      <c r="T28" s="48">
        <v>456.45</v>
      </c>
      <c r="U28" s="24">
        <v>25</v>
      </c>
      <c r="V28" s="28">
        <f t="shared" si="17"/>
        <v>3.9999999999986357E-3</v>
      </c>
      <c r="W28" s="25">
        <v>456.51</v>
      </c>
      <c r="X28" s="28">
        <f t="shared" si="18"/>
        <v>2.7999999999997272E-3</v>
      </c>
      <c r="Y28" s="35">
        <f t="shared" si="5"/>
        <v>0.72000000000002728</v>
      </c>
      <c r="Z28" s="42">
        <v>1</v>
      </c>
      <c r="AA28" s="42"/>
      <c r="AB28" s="42"/>
      <c r="AC28" s="42">
        <f t="shared" si="27"/>
        <v>0.22000000000002728</v>
      </c>
      <c r="AD28" s="42">
        <v>1.5</v>
      </c>
      <c r="AE28" s="43"/>
      <c r="AF28" s="79"/>
      <c r="AG28" s="23">
        <f t="shared" si="1"/>
        <v>52750</v>
      </c>
      <c r="AH28" s="24">
        <f t="shared" si="19"/>
        <v>153</v>
      </c>
      <c r="AI28" s="25">
        <v>456.21</v>
      </c>
      <c r="AJ28" s="24">
        <v>25</v>
      </c>
      <c r="AK28" s="28">
        <f t="shared" si="20"/>
        <v>3.5999999999989994E-3</v>
      </c>
      <c r="AL28" s="48">
        <v>456.27</v>
      </c>
      <c r="AM28" s="28">
        <f t="shared" si="21"/>
        <v>2.7999999999997272E-3</v>
      </c>
      <c r="AN28" s="27">
        <f t="shared" si="6"/>
        <v>0.72000000000002728</v>
      </c>
      <c r="AO28" s="42">
        <v>1</v>
      </c>
      <c r="AP28" s="42"/>
      <c r="AQ28" s="42"/>
      <c r="AR28" s="42">
        <f t="shared" si="28"/>
        <v>0.22000000000002728</v>
      </c>
      <c r="AS28" s="42">
        <v>1.5</v>
      </c>
      <c r="AT28" s="61"/>
      <c r="AW28" s="51">
        <f t="shared" si="8"/>
        <v>5.8055555555555554</v>
      </c>
      <c r="AX28" s="13">
        <f t="shared" si="9"/>
        <v>2.126666666665566</v>
      </c>
      <c r="AY28" s="13">
        <f t="shared" si="10"/>
        <v>11</v>
      </c>
      <c r="AZ28" s="13">
        <f t="shared" si="11"/>
        <v>1.5644444444439942</v>
      </c>
      <c r="BA28" s="53">
        <f t="shared" si="12"/>
        <v>11.916666666666666</v>
      </c>
    </row>
    <row r="29" spans="1:53" x14ac:dyDescent="0.25">
      <c r="A29" s="79"/>
      <c r="B29" s="23">
        <f t="shared" si="3"/>
        <v>52775</v>
      </c>
      <c r="C29" s="24">
        <f t="shared" si="13"/>
        <v>102</v>
      </c>
      <c r="D29" s="48">
        <v>455.75</v>
      </c>
      <c r="E29" s="24">
        <v>25</v>
      </c>
      <c r="F29" s="28">
        <f t="shared" si="14"/>
        <v>1.6000000000008186E-3</v>
      </c>
      <c r="G29" s="25">
        <v>456.11</v>
      </c>
      <c r="H29" s="28">
        <f t="shared" si="15"/>
        <v>3.2000000000016373E-3</v>
      </c>
      <c r="I29" s="35">
        <f t="shared" si="4"/>
        <v>4.3200000000001637</v>
      </c>
      <c r="J29" s="42">
        <v>1</v>
      </c>
      <c r="K29" s="42">
        <f t="shared" si="26"/>
        <v>0.82000000000016371</v>
      </c>
      <c r="L29" s="42">
        <v>3</v>
      </c>
      <c r="M29" s="42"/>
      <c r="N29" s="42">
        <v>1.5</v>
      </c>
      <c r="O29" s="62"/>
      <c r="P29" s="99"/>
      <c r="Q29" s="82"/>
      <c r="R29" s="23">
        <f t="shared" si="0"/>
        <v>52775</v>
      </c>
      <c r="S29" s="24">
        <f t="shared" si="16"/>
        <v>128</v>
      </c>
      <c r="T29" s="48">
        <v>456.53</v>
      </c>
      <c r="U29" s="24">
        <v>25</v>
      </c>
      <c r="V29" s="28">
        <f t="shared" si="17"/>
        <v>3.1999999999993635E-3</v>
      </c>
      <c r="W29" s="25">
        <v>456.59</v>
      </c>
      <c r="X29" s="28">
        <f t="shared" si="18"/>
        <v>3.1999999999993635E-3</v>
      </c>
      <c r="Y29" s="35">
        <f t="shared" si="5"/>
        <v>0.72000000000002728</v>
      </c>
      <c r="Z29" s="42">
        <v>1</v>
      </c>
      <c r="AA29" s="42"/>
      <c r="AB29" s="42"/>
      <c r="AC29" s="42">
        <f t="shared" si="27"/>
        <v>0.22000000000002728</v>
      </c>
      <c r="AD29" s="42">
        <v>1.5</v>
      </c>
      <c r="AE29" s="43"/>
      <c r="AF29" s="79"/>
      <c r="AG29" s="23">
        <f t="shared" si="1"/>
        <v>52775</v>
      </c>
      <c r="AH29" s="24">
        <f t="shared" si="19"/>
        <v>154</v>
      </c>
      <c r="AI29" s="25">
        <v>456.29</v>
      </c>
      <c r="AJ29" s="24">
        <v>25</v>
      </c>
      <c r="AK29" s="28">
        <f t="shared" si="20"/>
        <v>3.2000000000016373E-3</v>
      </c>
      <c r="AL29" s="48">
        <v>456.35</v>
      </c>
      <c r="AM29" s="28">
        <f t="shared" si="21"/>
        <v>3.2000000000016373E-3</v>
      </c>
      <c r="AN29" s="27">
        <f t="shared" si="6"/>
        <v>0.72000000000002728</v>
      </c>
      <c r="AO29" s="42">
        <v>1</v>
      </c>
      <c r="AP29" s="42"/>
      <c r="AQ29" s="42"/>
      <c r="AR29" s="42">
        <f t="shared" si="28"/>
        <v>0.22000000000002728</v>
      </c>
      <c r="AS29" s="42">
        <v>1.5</v>
      </c>
      <c r="AT29" s="61"/>
      <c r="AW29" s="51">
        <f t="shared" si="8"/>
        <v>5.8055555555555554</v>
      </c>
      <c r="AX29" s="13">
        <f t="shared" si="9"/>
        <v>2.1266666666668166</v>
      </c>
      <c r="AY29" s="13">
        <f t="shared" si="10"/>
        <v>11</v>
      </c>
      <c r="AZ29" s="13">
        <f t="shared" si="11"/>
        <v>0.9411111111112278</v>
      </c>
      <c r="BA29" s="53">
        <f t="shared" si="12"/>
        <v>11.916666666666666</v>
      </c>
    </row>
    <row r="30" spans="1:53" x14ac:dyDescent="0.25">
      <c r="A30" s="79"/>
      <c r="B30" s="23">
        <f t="shared" si="3"/>
        <v>52800</v>
      </c>
      <c r="C30" s="24">
        <f t="shared" si="13"/>
        <v>103</v>
      </c>
      <c r="D30" s="48">
        <v>455.77</v>
      </c>
      <c r="E30" s="24">
        <v>25</v>
      </c>
      <c r="F30" s="28">
        <f t="shared" si="14"/>
        <v>7.9999999999927243E-4</v>
      </c>
      <c r="G30" s="25">
        <v>456.19</v>
      </c>
      <c r="H30" s="28">
        <f t="shared" si="15"/>
        <v>3.1999999999993635E-3</v>
      </c>
      <c r="I30" s="35">
        <f t="shared" si="4"/>
        <v>5.040000000000191</v>
      </c>
      <c r="J30" s="42"/>
      <c r="K30" s="42">
        <f t="shared" si="26"/>
        <v>0.54000000000019099</v>
      </c>
      <c r="L30" s="42">
        <v>3</v>
      </c>
      <c r="M30" s="42"/>
      <c r="N30" s="42">
        <v>1.5</v>
      </c>
      <c r="O30" s="62"/>
      <c r="P30" s="99"/>
      <c r="Q30" s="82"/>
      <c r="R30" s="23">
        <f t="shared" si="0"/>
        <v>52800</v>
      </c>
      <c r="S30" s="24">
        <f t="shared" si="16"/>
        <v>129</v>
      </c>
      <c r="T30" s="48">
        <v>456.6</v>
      </c>
      <c r="U30" s="24">
        <v>25</v>
      </c>
      <c r="V30" s="28">
        <f t="shared" si="17"/>
        <v>2.800000000002001E-3</v>
      </c>
      <c r="W30" s="25">
        <v>456.67</v>
      </c>
      <c r="X30" s="28">
        <f t="shared" si="18"/>
        <v>3.2000000000016373E-3</v>
      </c>
      <c r="Y30" s="35">
        <f t="shared" si="5"/>
        <v>0.83999999999991815</v>
      </c>
      <c r="Z30" s="42">
        <v>1</v>
      </c>
      <c r="AA30" s="42"/>
      <c r="AB30" s="42"/>
      <c r="AC30" s="42">
        <f t="shared" si="27"/>
        <v>0.33999999999991815</v>
      </c>
      <c r="AD30" s="42">
        <v>1.5</v>
      </c>
      <c r="AE30" s="43"/>
      <c r="AF30" s="79"/>
      <c r="AG30" s="23">
        <f t="shared" si="1"/>
        <v>52800</v>
      </c>
      <c r="AH30" s="24">
        <f t="shared" si="19"/>
        <v>155</v>
      </c>
      <c r="AI30" s="25">
        <v>456.4</v>
      </c>
      <c r="AJ30" s="24">
        <v>25</v>
      </c>
      <c r="AK30" s="28">
        <f t="shared" si="20"/>
        <v>4.3999999999982716E-3</v>
      </c>
      <c r="AL30" s="48">
        <v>456.43</v>
      </c>
      <c r="AM30" s="28">
        <f t="shared" si="21"/>
        <v>3.1999999999993635E-3</v>
      </c>
      <c r="AN30" s="27">
        <f t="shared" si="6"/>
        <v>0.3600000000003547</v>
      </c>
      <c r="AO30" s="42">
        <v>1</v>
      </c>
      <c r="AP30" s="42"/>
      <c r="AQ30" s="42"/>
      <c r="AR30" s="42">
        <f t="shared" si="28"/>
        <v>-0.1399999999996453</v>
      </c>
      <c r="AS30" s="42">
        <v>1.5</v>
      </c>
      <c r="AT30" s="61"/>
      <c r="AW30" s="51">
        <f t="shared" si="8"/>
        <v>5.0416666666666661</v>
      </c>
      <c r="AX30" s="13">
        <f t="shared" si="9"/>
        <v>2.4933333333339838</v>
      </c>
      <c r="AY30" s="13">
        <f t="shared" si="10"/>
        <v>11</v>
      </c>
      <c r="AZ30" s="13">
        <f t="shared" si="11"/>
        <v>0.61111111111152794</v>
      </c>
      <c r="BA30" s="53">
        <f t="shared" si="12"/>
        <v>11.916666666666666</v>
      </c>
    </row>
    <row r="31" spans="1:53" ht="15.75" thickBot="1" x14ac:dyDescent="0.3">
      <c r="A31" s="80"/>
      <c r="B31" s="29">
        <f t="shared" si="3"/>
        <v>52825</v>
      </c>
      <c r="C31" s="30">
        <f t="shared" si="13"/>
        <v>104</v>
      </c>
      <c r="D31" s="50">
        <v>455.81</v>
      </c>
      <c r="E31" s="30">
        <v>25</v>
      </c>
      <c r="F31" s="32">
        <f t="shared" si="14"/>
        <v>1.6000000000008186E-3</v>
      </c>
      <c r="G31" s="31">
        <v>456.34</v>
      </c>
      <c r="H31" s="32">
        <f t="shared" si="15"/>
        <v>5.9999999999990903E-3</v>
      </c>
      <c r="I31" s="39">
        <f t="shared" si="4"/>
        <v>6.3599999999996726</v>
      </c>
      <c r="J31" s="45"/>
      <c r="K31" s="45">
        <f t="shared" si="26"/>
        <v>1.8599999999996726</v>
      </c>
      <c r="L31" s="45">
        <v>3</v>
      </c>
      <c r="M31" s="45"/>
      <c r="N31" s="45">
        <v>1.5</v>
      </c>
      <c r="O31" s="63"/>
      <c r="P31" s="100"/>
      <c r="Q31" s="83"/>
      <c r="R31" s="29">
        <f t="shared" si="0"/>
        <v>52825</v>
      </c>
      <c r="S31" s="30">
        <f t="shared" si="16"/>
        <v>130</v>
      </c>
      <c r="T31" s="50">
        <v>456.73</v>
      </c>
      <c r="U31" s="30">
        <v>25</v>
      </c>
      <c r="V31" s="32">
        <f t="shared" si="17"/>
        <v>5.1999999999998185E-3</v>
      </c>
      <c r="W31" s="31">
        <v>456.82</v>
      </c>
      <c r="X31" s="32">
        <f t="shared" si="18"/>
        <v>5.9999999999990903E-3</v>
      </c>
      <c r="Y31" s="39">
        <f t="shared" si="5"/>
        <v>1.0799999999996999</v>
      </c>
      <c r="Z31" s="45">
        <v>1</v>
      </c>
      <c r="AA31" s="45"/>
      <c r="AB31" s="45"/>
      <c r="AC31" s="45">
        <f t="shared" si="27"/>
        <v>0.57999999999969987</v>
      </c>
      <c r="AD31" s="45">
        <v>1.5</v>
      </c>
      <c r="AE31" s="46"/>
      <c r="AF31" s="80"/>
      <c r="AG31" s="29">
        <f t="shared" si="1"/>
        <v>52825</v>
      </c>
      <c r="AH31" s="30">
        <f t="shared" si="19"/>
        <v>156</v>
      </c>
      <c r="AI31" s="31">
        <v>456.53</v>
      </c>
      <c r="AJ31" s="30">
        <v>25</v>
      </c>
      <c r="AK31" s="32">
        <f t="shared" si="20"/>
        <v>5.1999999999998185E-3</v>
      </c>
      <c r="AL31" s="50">
        <v>456.57</v>
      </c>
      <c r="AM31" s="32">
        <f t="shared" si="21"/>
        <v>5.5999999999994544E-3</v>
      </c>
      <c r="AN31" s="33">
        <f t="shared" si="6"/>
        <v>0.48000000000024556</v>
      </c>
      <c r="AO31" s="45">
        <v>1</v>
      </c>
      <c r="AP31" s="45"/>
      <c r="AQ31" s="45"/>
      <c r="AR31" s="45">
        <f t="shared" si="28"/>
        <v>-1.9999999999754436E-2</v>
      </c>
      <c r="AS31" s="45">
        <v>1.5</v>
      </c>
      <c r="AT31" s="71"/>
      <c r="AW31" s="51">
        <f t="shared" si="8"/>
        <v>4.2777777777777777</v>
      </c>
      <c r="AX31" s="13">
        <f t="shared" si="9"/>
        <v>4.3999999999997499</v>
      </c>
      <c r="AY31" s="13">
        <f t="shared" si="10"/>
        <v>11</v>
      </c>
      <c r="AZ31" s="13">
        <f t="shared" si="11"/>
        <v>0.64777777777816126</v>
      </c>
      <c r="BA31" s="53">
        <f t="shared" si="12"/>
        <v>11.916666666666666</v>
      </c>
    </row>
    <row r="32" spans="1:53" x14ac:dyDescent="0.25">
      <c r="T32" s="1"/>
      <c r="AW32" s="54"/>
      <c r="AX32" s="14"/>
      <c r="AY32" s="14"/>
      <c r="AZ32" s="14"/>
      <c r="BA32" s="52"/>
    </row>
    <row r="33" spans="1:53" ht="19.5" thickBot="1" x14ac:dyDescent="0.35">
      <c r="A33" s="4"/>
      <c r="B33" s="4"/>
      <c r="C33" s="4"/>
      <c r="D33" s="5"/>
      <c r="E33" s="4"/>
      <c r="F33" s="6"/>
      <c r="G33" s="7"/>
      <c r="H33" s="6"/>
      <c r="I33" s="8"/>
      <c r="J33" s="3"/>
      <c r="K33" s="4"/>
      <c r="L33" s="4"/>
      <c r="M33" s="4"/>
      <c r="N33" s="5"/>
      <c r="O33" s="4"/>
      <c r="P33" s="6"/>
      <c r="Q33" s="7"/>
      <c r="R33" s="6"/>
      <c r="S33" s="8"/>
      <c r="T33" s="3"/>
      <c r="U33" s="4"/>
      <c r="V33" s="4"/>
      <c r="W33" s="4"/>
      <c r="X33" s="7"/>
      <c r="Y33" s="4"/>
      <c r="Z33" s="6"/>
      <c r="AA33" s="5"/>
      <c r="AB33" s="6"/>
      <c r="AC33" s="8"/>
      <c r="AV33" s="15" t="s">
        <v>25</v>
      </c>
      <c r="AW33" s="55">
        <f>SUM(AW7:AW32)</f>
        <v>156.67361111111103</v>
      </c>
      <c r="AX33" s="16">
        <f>SUM(AX7:AX32)</f>
        <v>175.29111111110527</v>
      </c>
      <c r="AY33" s="16">
        <f>SUM(AY7:AY31)</f>
        <v>441.83333333333331</v>
      </c>
      <c r="AZ33" s="16">
        <f>SUM(AZ7:AZ31)</f>
        <v>48.076111111110137</v>
      </c>
      <c r="BA33" s="56">
        <f>SUM(BA7:BA31)</f>
        <v>297.91666666666663</v>
      </c>
    </row>
    <row r="34" spans="1:53" ht="14.25" customHeight="1" thickBot="1" x14ac:dyDescent="0.45">
      <c r="A34" s="84" t="s">
        <v>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6"/>
      <c r="T34" s="2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W34" s="57" t="s">
        <v>26</v>
      </c>
      <c r="AX34" s="58" t="s">
        <v>27</v>
      </c>
      <c r="AY34" s="58" t="s">
        <v>28</v>
      </c>
      <c r="AZ34" s="58" t="s">
        <v>29</v>
      </c>
      <c r="BA34" s="59" t="s">
        <v>30</v>
      </c>
    </row>
    <row r="35" spans="1:53" ht="36.75" customHeight="1" thickBot="1" x14ac:dyDescent="0.4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9"/>
      <c r="T35" s="2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53" ht="30" customHeight="1" x14ac:dyDescent="0.4">
      <c r="A36" s="84" t="s">
        <v>20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6"/>
      <c r="T36" s="10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53" ht="14.65" customHeight="1" x14ac:dyDescent="0.4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2"/>
      <c r="T37" s="10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53" ht="45" customHeight="1" x14ac:dyDescent="0.25">
      <c r="A38" s="41" t="s">
        <v>9</v>
      </c>
      <c r="B38" s="102" t="s">
        <v>11</v>
      </c>
      <c r="C38" s="102"/>
      <c r="D38" s="102" t="s">
        <v>12</v>
      </c>
      <c r="E38" s="102"/>
      <c r="F38" s="37" t="s">
        <v>10</v>
      </c>
      <c r="G38" s="103" t="s">
        <v>13</v>
      </c>
      <c r="H38" s="103"/>
      <c r="I38" s="102" t="s">
        <v>14</v>
      </c>
      <c r="J38" s="102"/>
      <c r="K38" s="102" t="s">
        <v>15</v>
      </c>
      <c r="L38" s="102"/>
      <c r="M38" s="37" t="s">
        <v>10</v>
      </c>
      <c r="N38" s="103" t="s">
        <v>13</v>
      </c>
      <c r="O38" s="103"/>
      <c r="P38" s="102" t="s">
        <v>16</v>
      </c>
      <c r="Q38" s="102"/>
      <c r="R38" s="102" t="s">
        <v>17</v>
      </c>
      <c r="S38" s="104"/>
      <c r="T38" s="11"/>
      <c r="V38" s="105"/>
      <c r="W38" s="105"/>
    </row>
    <row r="39" spans="1:53" x14ac:dyDescent="0.25">
      <c r="A39" s="34">
        <v>52200</v>
      </c>
      <c r="B39" s="103">
        <f>C6</f>
        <v>79</v>
      </c>
      <c r="C39" s="103"/>
      <c r="D39" s="106">
        <f>G6</f>
        <v>457.43</v>
      </c>
      <c r="E39" s="103"/>
      <c r="F39" s="36">
        <v>24.21</v>
      </c>
      <c r="G39" s="107">
        <f t="shared" ref="G39:G64" si="29">(K39-D39)/F39</f>
        <v>-1.9826517967782658E-2</v>
      </c>
      <c r="H39" s="107"/>
      <c r="I39" s="103">
        <f t="shared" ref="I39:I64" si="30">S6</f>
        <v>105</v>
      </c>
      <c r="J39" s="103"/>
      <c r="K39" s="108">
        <f t="shared" ref="K39:K45" si="31">W6</f>
        <v>456.95</v>
      </c>
      <c r="L39" s="103"/>
      <c r="M39" s="72">
        <v>12</v>
      </c>
      <c r="N39" s="107">
        <f>(R39-K39)/M39</f>
        <v>-2.0000000000000757E-2</v>
      </c>
      <c r="O39" s="107"/>
      <c r="P39" s="103">
        <f t="shared" ref="P39:P64" si="32">AH6</f>
        <v>131</v>
      </c>
      <c r="Q39" s="103"/>
      <c r="R39" s="108">
        <f t="shared" ref="R39:R45" si="33">AL6</f>
        <v>456.71</v>
      </c>
      <c r="S39" s="109"/>
      <c r="T39" s="12"/>
    </row>
    <row r="40" spans="1:53" x14ac:dyDescent="0.25">
      <c r="A40" s="34">
        <f>A39+25</f>
        <v>52225</v>
      </c>
      <c r="B40" s="103">
        <f t="shared" ref="B40:B64" si="34">C7</f>
        <v>80</v>
      </c>
      <c r="C40" s="103"/>
      <c r="D40" s="106">
        <f t="shared" ref="D40:D64" si="35">G7</f>
        <v>457.44</v>
      </c>
      <c r="E40" s="103"/>
      <c r="F40" s="36">
        <v>24.21</v>
      </c>
      <c r="G40" s="107">
        <f t="shared" si="29"/>
        <v>-1.9826517967782658E-2</v>
      </c>
      <c r="H40" s="107"/>
      <c r="I40" s="103">
        <f t="shared" si="30"/>
        <v>106</v>
      </c>
      <c r="J40" s="103"/>
      <c r="K40" s="108">
        <f t="shared" si="31"/>
        <v>456.96</v>
      </c>
      <c r="L40" s="103"/>
      <c r="M40" s="72">
        <v>12</v>
      </c>
      <c r="N40" s="107">
        <f t="shared" ref="N40:N64" si="36">(R40-K40)/M40</f>
        <v>-1.9999999999996021E-2</v>
      </c>
      <c r="O40" s="107"/>
      <c r="P40" s="103">
        <f t="shared" si="32"/>
        <v>132</v>
      </c>
      <c r="Q40" s="103"/>
      <c r="R40" s="108">
        <f t="shared" si="33"/>
        <v>456.72</v>
      </c>
      <c r="S40" s="109"/>
      <c r="T40" s="12"/>
    </row>
    <row r="41" spans="1:53" x14ac:dyDescent="0.25">
      <c r="A41" s="34">
        <f t="shared" ref="A41:A64" si="37">A40+25</f>
        <v>52250</v>
      </c>
      <c r="B41" s="103">
        <f t="shared" si="34"/>
        <v>81</v>
      </c>
      <c r="C41" s="103"/>
      <c r="D41" s="106">
        <f t="shared" si="35"/>
        <v>457.45</v>
      </c>
      <c r="E41" s="103"/>
      <c r="F41" s="36">
        <v>24.2</v>
      </c>
      <c r="G41" s="107">
        <f t="shared" si="29"/>
        <v>-1.9834710743800055E-2</v>
      </c>
      <c r="H41" s="107"/>
      <c r="I41" s="103">
        <f t="shared" si="30"/>
        <v>107</v>
      </c>
      <c r="J41" s="103"/>
      <c r="K41" s="108">
        <f t="shared" si="31"/>
        <v>456.97</v>
      </c>
      <c r="L41" s="103"/>
      <c r="M41" s="72">
        <v>12</v>
      </c>
      <c r="N41" s="107">
        <f t="shared" si="36"/>
        <v>-2.0000000000000757E-2</v>
      </c>
      <c r="O41" s="107"/>
      <c r="P41" s="103">
        <f t="shared" si="32"/>
        <v>133</v>
      </c>
      <c r="Q41" s="103"/>
      <c r="R41" s="108">
        <f t="shared" si="33"/>
        <v>456.73</v>
      </c>
      <c r="S41" s="109"/>
      <c r="T41" s="12"/>
    </row>
    <row r="42" spans="1:53" x14ac:dyDescent="0.25">
      <c r="A42" s="34">
        <f t="shared" si="37"/>
        <v>52275</v>
      </c>
      <c r="B42" s="103">
        <f t="shared" si="34"/>
        <v>82</v>
      </c>
      <c r="C42" s="103"/>
      <c r="D42" s="106">
        <f t="shared" si="35"/>
        <v>457.46</v>
      </c>
      <c r="E42" s="103"/>
      <c r="F42" s="36">
        <v>24.19</v>
      </c>
      <c r="G42" s="107">
        <f t="shared" si="29"/>
        <v>-1.9842910293508115E-2</v>
      </c>
      <c r="H42" s="107"/>
      <c r="I42" s="103">
        <f t="shared" si="30"/>
        <v>108</v>
      </c>
      <c r="J42" s="103"/>
      <c r="K42" s="108">
        <f t="shared" si="31"/>
        <v>456.98</v>
      </c>
      <c r="L42" s="103"/>
      <c r="M42" s="72">
        <v>12</v>
      </c>
      <c r="N42" s="107">
        <f t="shared" si="36"/>
        <v>-2.0000000000000757E-2</v>
      </c>
      <c r="O42" s="107"/>
      <c r="P42" s="103">
        <f t="shared" si="32"/>
        <v>134</v>
      </c>
      <c r="Q42" s="103"/>
      <c r="R42" s="108">
        <f t="shared" si="33"/>
        <v>456.74</v>
      </c>
      <c r="S42" s="109"/>
      <c r="T42" s="12"/>
    </row>
    <row r="43" spans="1:53" x14ac:dyDescent="0.25">
      <c r="A43" s="34">
        <f t="shared" si="37"/>
        <v>52300</v>
      </c>
      <c r="B43" s="103">
        <f t="shared" si="34"/>
        <v>83</v>
      </c>
      <c r="C43" s="103"/>
      <c r="D43" s="106">
        <f t="shared" si="35"/>
        <v>457.47</v>
      </c>
      <c r="E43" s="103"/>
      <c r="F43" s="36">
        <v>24.18</v>
      </c>
      <c r="G43" s="107">
        <f t="shared" si="29"/>
        <v>-1.9851116625310927E-2</v>
      </c>
      <c r="H43" s="107"/>
      <c r="I43" s="103">
        <f t="shared" si="30"/>
        <v>109</v>
      </c>
      <c r="J43" s="103"/>
      <c r="K43" s="108">
        <f t="shared" si="31"/>
        <v>456.99</v>
      </c>
      <c r="L43" s="103"/>
      <c r="M43" s="72">
        <v>12</v>
      </c>
      <c r="N43" s="107">
        <f t="shared" si="36"/>
        <v>-2.0000000000000757E-2</v>
      </c>
      <c r="O43" s="107"/>
      <c r="P43" s="103">
        <f t="shared" si="32"/>
        <v>135</v>
      </c>
      <c r="Q43" s="103"/>
      <c r="R43" s="108">
        <f t="shared" si="33"/>
        <v>456.75</v>
      </c>
      <c r="S43" s="109"/>
      <c r="T43" s="12"/>
    </row>
    <row r="44" spans="1:53" x14ac:dyDescent="0.25">
      <c r="A44" s="34">
        <f t="shared" si="37"/>
        <v>52325</v>
      </c>
      <c r="B44" s="103">
        <f t="shared" si="34"/>
        <v>84</v>
      </c>
      <c r="C44" s="103"/>
      <c r="D44" s="106">
        <f t="shared" si="35"/>
        <v>457.48</v>
      </c>
      <c r="E44" s="103"/>
      <c r="F44" s="36">
        <v>24.17</v>
      </c>
      <c r="G44" s="107">
        <f t="shared" si="29"/>
        <v>-1.9859329747621769E-2</v>
      </c>
      <c r="H44" s="107"/>
      <c r="I44" s="103">
        <f t="shared" si="30"/>
        <v>110</v>
      </c>
      <c r="J44" s="103"/>
      <c r="K44" s="108">
        <f t="shared" si="31"/>
        <v>457</v>
      </c>
      <c r="L44" s="103"/>
      <c r="M44" s="72">
        <v>12</v>
      </c>
      <c r="N44" s="107">
        <f t="shared" si="36"/>
        <v>-2.0000000000000757E-2</v>
      </c>
      <c r="O44" s="107"/>
      <c r="P44" s="103">
        <f t="shared" si="32"/>
        <v>136</v>
      </c>
      <c r="Q44" s="103"/>
      <c r="R44" s="108">
        <f t="shared" si="33"/>
        <v>456.76</v>
      </c>
      <c r="S44" s="109"/>
      <c r="T44" s="12"/>
    </row>
    <row r="45" spans="1:53" x14ac:dyDescent="0.25">
      <c r="A45" s="34">
        <f t="shared" si="37"/>
        <v>52350</v>
      </c>
      <c r="B45" s="103">
        <f t="shared" si="34"/>
        <v>85</v>
      </c>
      <c r="C45" s="103"/>
      <c r="D45" s="106">
        <f t="shared" si="35"/>
        <v>457.5</v>
      </c>
      <c r="E45" s="103"/>
      <c r="F45" s="36">
        <v>24.16</v>
      </c>
      <c r="G45" s="107">
        <f t="shared" si="29"/>
        <v>-2.0281456953642762E-2</v>
      </c>
      <c r="H45" s="107"/>
      <c r="I45" s="103">
        <f t="shared" si="30"/>
        <v>111</v>
      </c>
      <c r="J45" s="103"/>
      <c r="K45" s="108">
        <f t="shared" si="31"/>
        <v>457.01</v>
      </c>
      <c r="L45" s="103"/>
      <c r="M45" s="72">
        <v>12</v>
      </c>
      <c r="N45" s="107">
        <f t="shared" si="36"/>
        <v>-2.0000000000000757E-2</v>
      </c>
      <c r="O45" s="107"/>
      <c r="P45" s="103">
        <f t="shared" si="32"/>
        <v>137</v>
      </c>
      <c r="Q45" s="103"/>
      <c r="R45" s="108">
        <f t="shared" si="33"/>
        <v>456.77</v>
      </c>
      <c r="S45" s="109"/>
      <c r="T45" s="12"/>
    </row>
    <row r="46" spans="1:53" x14ac:dyDescent="0.25">
      <c r="A46" s="34">
        <f t="shared" si="37"/>
        <v>52375</v>
      </c>
      <c r="B46" s="103">
        <f t="shared" si="34"/>
        <v>86</v>
      </c>
      <c r="C46" s="103"/>
      <c r="D46" s="106">
        <f t="shared" si="35"/>
        <v>457.27499999999998</v>
      </c>
      <c r="E46" s="103"/>
      <c r="F46" s="36">
        <v>24.15</v>
      </c>
      <c r="G46" s="107">
        <f t="shared" si="29"/>
        <v>-1.2999999999999052E-2</v>
      </c>
      <c r="H46" s="107"/>
      <c r="I46" s="103">
        <f t="shared" si="30"/>
        <v>112</v>
      </c>
      <c r="J46" s="103"/>
      <c r="K46" s="108">
        <f>D46-0.013*24.15</f>
        <v>456.96105</v>
      </c>
      <c r="L46" s="103"/>
      <c r="M46" s="72">
        <v>12</v>
      </c>
      <c r="N46" s="107">
        <f t="shared" si="36"/>
        <v>-2.0000000000000757E-2</v>
      </c>
      <c r="O46" s="107"/>
      <c r="P46" s="103">
        <f t="shared" si="32"/>
        <v>138</v>
      </c>
      <c r="Q46" s="103"/>
      <c r="R46" s="108">
        <f>K46-0.02*M46</f>
        <v>456.72104999999999</v>
      </c>
      <c r="S46" s="109"/>
      <c r="T46" s="12"/>
    </row>
    <row r="47" spans="1:53" x14ac:dyDescent="0.25">
      <c r="A47" s="34">
        <f t="shared" si="37"/>
        <v>52400</v>
      </c>
      <c r="B47" s="103">
        <f t="shared" si="34"/>
        <v>87</v>
      </c>
      <c r="C47" s="103"/>
      <c r="D47" s="106">
        <f t="shared" si="35"/>
        <v>456.9</v>
      </c>
      <c r="E47" s="103"/>
      <c r="F47" s="36">
        <v>24.15</v>
      </c>
      <c r="G47" s="107">
        <f t="shared" si="29"/>
        <v>-7.000000000001119E-3</v>
      </c>
      <c r="H47" s="107"/>
      <c r="I47" s="103">
        <f t="shared" si="30"/>
        <v>113</v>
      </c>
      <c r="J47" s="103"/>
      <c r="K47" s="108">
        <f>D47-0.007*F47</f>
        <v>456.73094999999995</v>
      </c>
      <c r="L47" s="103"/>
      <c r="M47" s="72">
        <v>12</v>
      </c>
      <c r="N47" s="107">
        <f t="shared" si="36"/>
        <v>-2.0000000000000757E-2</v>
      </c>
      <c r="O47" s="107"/>
      <c r="P47" s="103">
        <f t="shared" si="32"/>
        <v>139</v>
      </c>
      <c r="Q47" s="103"/>
      <c r="R47" s="108">
        <f t="shared" ref="R47:R54" si="38">K47-0.02*M47</f>
        <v>456.49094999999994</v>
      </c>
      <c r="S47" s="109"/>
      <c r="T47" s="12"/>
    </row>
    <row r="48" spans="1:53" x14ac:dyDescent="0.25">
      <c r="A48" s="34">
        <f t="shared" si="37"/>
        <v>52425</v>
      </c>
      <c r="B48" s="103">
        <f t="shared" si="34"/>
        <v>88</v>
      </c>
      <c r="C48" s="103"/>
      <c r="D48" s="106">
        <f t="shared" si="35"/>
        <v>456.52499999999998</v>
      </c>
      <c r="E48" s="103"/>
      <c r="F48" s="36">
        <v>24.14</v>
      </c>
      <c r="G48" s="107">
        <f t="shared" si="29"/>
        <v>0</v>
      </c>
      <c r="H48" s="107"/>
      <c r="I48" s="103">
        <f t="shared" si="30"/>
        <v>114</v>
      </c>
      <c r="J48" s="103"/>
      <c r="K48" s="108">
        <f>D48</f>
        <v>456.52499999999998</v>
      </c>
      <c r="L48" s="103"/>
      <c r="M48" s="72">
        <v>12</v>
      </c>
      <c r="N48" s="107">
        <f t="shared" si="36"/>
        <v>-2.0000000000000757E-2</v>
      </c>
      <c r="O48" s="107"/>
      <c r="P48" s="103">
        <f t="shared" si="32"/>
        <v>140</v>
      </c>
      <c r="Q48" s="103"/>
      <c r="R48" s="108">
        <f t="shared" si="38"/>
        <v>456.28499999999997</v>
      </c>
      <c r="S48" s="109"/>
      <c r="T48" s="12"/>
    </row>
    <row r="49" spans="1:20" x14ac:dyDescent="0.25">
      <c r="A49" s="34">
        <f t="shared" si="37"/>
        <v>52450</v>
      </c>
      <c r="B49" s="103">
        <f t="shared" si="34"/>
        <v>89</v>
      </c>
      <c r="C49" s="103"/>
      <c r="D49" s="106">
        <f t="shared" si="35"/>
        <v>456.15</v>
      </c>
      <c r="E49" s="103"/>
      <c r="F49" s="36">
        <v>24.13</v>
      </c>
      <c r="G49" s="107">
        <f t="shared" si="29"/>
        <v>6.9999999999992785E-3</v>
      </c>
      <c r="H49" s="107"/>
      <c r="I49" s="103">
        <f t="shared" si="30"/>
        <v>115</v>
      </c>
      <c r="J49" s="103"/>
      <c r="K49" s="108">
        <f>D49+0.007*F49</f>
        <v>456.31890999999996</v>
      </c>
      <c r="L49" s="103"/>
      <c r="M49" s="72">
        <v>12</v>
      </c>
      <c r="N49" s="107">
        <f t="shared" si="36"/>
        <v>-2.0000000000000757E-2</v>
      </c>
      <c r="O49" s="107"/>
      <c r="P49" s="103">
        <f t="shared" si="32"/>
        <v>141</v>
      </c>
      <c r="Q49" s="103"/>
      <c r="R49" s="108">
        <f t="shared" si="38"/>
        <v>456.07890999999995</v>
      </c>
      <c r="S49" s="109"/>
      <c r="T49" s="12"/>
    </row>
    <row r="50" spans="1:20" x14ac:dyDescent="0.25">
      <c r="A50" s="34">
        <f t="shared" si="37"/>
        <v>52475</v>
      </c>
      <c r="B50" s="103">
        <f t="shared" si="34"/>
        <v>90</v>
      </c>
      <c r="C50" s="103"/>
      <c r="D50" s="106">
        <f t="shared" si="35"/>
        <v>455.92499999999995</v>
      </c>
      <c r="E50" s="103"/>
      <c r="F50" s="36">
        <v>24.12</v>
      </c>
      <c r="G50" s="107">
        <f t="shared" si="29"/>
        <v>1.2999999999999809E-2</v>
      </c>
      <c r="H50" s="107"/>
      <c r="I50" s="103">
        <f t="shared" si="30"/>
        <v>116</v>
      </c>
      <c r="J50" s="103"/>
      <c r="K50" s="108">
        <f>D50+0.013*F50</f>
        <v>456.23855999999995</v>
      </c>
      <c r="L50" s="103"/>
      <c r="M50" s="72">
        <v>12</v>
      </c>
      <c r="N50" s="107">
        <f t="shared" si="36"/>
        <v>-2.0000000000000757E-2</v>
      </c>
      <c r="O50" s="107"/>
      <c r="P50" s="103">
        <f t="shared" si="32"/>
        <v>142</v>
      </c>
      <c r="Q50" s="103"/>
      <c r="R50" s="108">
        <f t="shared" si="38"/>
        <v>455.99855999999994</v>
      </c>
      <c r="S50" s="109"/>
      <c r="T50" s="12"/>
    </row>
    <row r="51" spans="1:20" x14ac:dyDescent="0.25">
      <c r="A51" s="34">
        <f t="shared" si="37"/>
        <v>52500</v>
      </c>
      <c r="B51" s="103">
        <f t="shared" si="34"/>
        <v>91</v>
      </c>
      <c r="C51" s="103"/>
      <c r="D51" s="106">
        <f t="shared" si="35"/>
        <v>455.87499999999994</v>
      </c>
      <c r="E51" s="103"/>
      <c r="F51" s="36">
        <v>24.11</v>
      </c>
      <c r="G51" s="107">
        <f t="shared" si="29"/>
        <v>1.9999999999999067E-2</v>
      </c>
      <c r="H51" s="107"/>
      <c r="I51" s="103">
        <f t="shared" si="30"/>
        <v>117</v>
      </c>
      <c r="J51" s="103"/>
      <c r="K51" s="108">
        <f>D51+0.02*F51</f>
        <v>456.35719999999992</v>
      </c>
      <c r="L51" s="103"/>
      <c r="M51" s="72">
        <v>12</v>
      </c>
      <c r="N51" s="107">
        <f t="shared" si="36"/>
        <v>-2.0000000000000757E-2</v>
      </c>
      <c r="O51" s="107"/>
      <c r="P51" s="103">
        <f t="shared" si="32"/>
        <v>143</v>
      </c>
      <c r="Q51" s="103"/>
      <c r="R51" s="108">
        <f t="shared" si="38"/>
        <v>456.11719999999991</v>
      </c>
      <c r="S51" s="109"/>
      <c r="T51" s="12"/>
    </row>
    <row r="52" spans="1:20" x14ac:dyDescent="0.25">
      <c r="A52" s="34">
        <f t="shared" si="37"/>
        <v>52525</v>
      </c>
      <c r="B52" s="103">
        <f t="shared" si="34"/>
        <v>92</v>
      </c>
      <c r="C52" s="103"/>
      <c r="D52" s="106">
        <f t="shared" si="35"/>
        <v>455.83</v>
      </c>
      <c r="E52" s="103"/>
      <c r="F52" s="36">
        <v>24.1</v>
      </c>
      <c r="G52" s="107">
        <f t="shared" si="29"/>
        <v>2.0000000000001149E-2</v>
      </c>
      <c r="H52" s="107"/>
      <c r="I52" s="103">
        <f t="shared" si="30"/>
        <v>118</v>
      </c>
      <c r="J52" s="103"/>
      <c r="K52" s="108">
        <f t="shared" ref="K52:K54" si="39">D52+0.02*F52</f>
        <v>456.31200000000001</v>
      </c>
      <c r="L52" s="103"/>
      <c r="M52" s="72">
        <v>12</v>
      </c>
      <c r="N52" s="107">
        <f t="shared" si="36"/>
        <v>-2.0000000000000757E-2</v>
      </c>
      <c r="O52" s="107"/>
      <c r="P52" s="103">
        <f t="shared" si="32"/>
        <v>144</v>
      </c>
      <c r="Q52" s="103"/>
      <c r="R52" s="108">
        <f t="shared" si="38"/>
        <v>456.072</v>
      </c>
      <c r="S52" s="109"/>
      <c r="T52" s="12"/>
    </row>
    <row r="53" spans="1:20" x14ac:dyDescent="0.25">
      <c r="A53" s="34">
        <f t="shared" si="37"/>
        <v>52550</v>
      </c>
      <c r="B53" s="103">
        <f t="shared" si="34"/>
        <v>93</v>
      </c>
      <c r="C53" s="103"/>
      <c r="D53" s="106">
        <f t="shared" si="35"/>
        <v>455.78</v>
      </c>
      <c r="E53" s="103"/>
      <c r="F53" s="36">
        <v>24.09</v>
      </c>
      <c r="G53" s="107">
        <f t="shared" si="29"/>
        <v>2.0000000000000875E-2</v>
      </c>
      <c r="H53" s="107"/>
      <c r="I53" s="103">
        <f t="shared" si="30"/>
        <v>119</v>
      </c>
      <c r="J53" s="103"/>
      <c r="K53" s="108">
        <f t="shared" si="39"/>
        <v>456.26179999999999</v>
      </c>
      <c r="L53" s="103"/>
      <c r="M53" s="72">
        <v>12</v>
      </c>
      <c r="N53" s="107">
        <f t="shared" si="36"/>
        <v>-2.0000000000000757E-2</v>
      </c>
      <c r="O53" s="107"/>
      <c r="P53" s="103">
        <f t="shared" si="32"/>
        <v>145</v>
      </c>
      <c r="Q53" s="103"/>
      <c r="R53" s="108">
        <f t="shared" si="38"/>
        <v>456.02179999999998</v>
      </c>
      <c r="S53" s="109"/>
      <c r="T53" s="12"/>
    </row>
    <row r="54" spans="1:20" x14ac:dyDescent="0.25">
      <c r="A54" s="34">
        <f t="shared" si="37"/>
        <v>52575</v>
      </c>
      <c r="B54" s="103">
        <f t="shared" si="34"/>
        <v>94</v>
      </c>
      <c r="C54" s="103"/>
      <c r="D54" s="106">
        <f t="shared" si="35"/>
        <v>455.73</v>
      </c>
      <c r="E54" s="103"/>
      <c r="F54" s="36">
        <v>24.09</v>
      </c>
      <c r="G54" s="107">
        <f t="shared" si="29"/>
        <v>2.0000000000000875E-2</v>
      </c>
      <c r="H54" s="107"/>
      <c r="I54" s="103">
        <f t="shared" si="30"/>
        <v>120</v>
      </c>
      <c r="J54" s="103"/>
      <c r="K54" s="108">
        <f t="shared" si="39"/>
        <v>456.21180000000004</v>
      </c>
      <c r="L54" s="103"/>
      <c r="M54" s="72">
        <v>12</v>
      </c>
      <c r="N54" s="107">
        <f t="shared" si="36"/>
        <v>-2.0000000000000757E-2</v>
      </c>
      <c r="O54" s="107"/>
      <c r="P54" s="103">
        <f t="shared" si="32"/>
        <v>146</v>
      </c>
      <c r="Q54" s="103"/>
      <c r="R54" s="108">
        <f t="shared" si="38"/>
        <v>455.97180000000003</v>
      </c>
      <c r="S54" s="109"/>
      <c r="T54" s="12"/>
    </row>
    <row r="55" spans="1:20" x14ac:dyDescent="0.25">
      <c r="A55" s="34">
        <f t="shared" si="37"/>
        <v>52600</v>
      </c>
      <c r="B55" s="103">
        <f t="shared" si="34"/>
        <v>95</v>
      </c>
      <c r="C55" s="103"/>
      <c r="D55" s="106">
        <f t="shared" si="35"/>
        <v>455.68</v>
      </c>
      <c r="E55" s="103"/>
      <c r="F55" s="36">
        <v>24.08</v>
      </c>
      <c r="G55" s="107">
        <f t="shared" si="29"/>
        <v>2.0348837209302705E-2</v>
      </c>
      <c r="H55" s="107"/>
      <c r="I55" s="103">
        <f t="shared" si="30"/>
        <v>121</v>
      </c>
      <c r="J55" s="103"/>
      <c r="K55" s="108">
        <f t="shared" ref="K55:K64" si="40">W22</f>
        <v>456.17</v>
      </c>
      <c r="L55" s="103"/>
      <c r="M55" s="72">
        <v>12</v>
      </c>
      <c r="N55" s="107">
        <f t="shared" si="36"/>
        <v>-2.0000000000000757E-2</v>
      </c>
      <c r="O55" s="107"/>
      <c r="P55" s="103">
        <f t="shared" si="32"/>
        <v>147</v>
      </c>
      <c r="Q55" s="103"/>
      <c r="R55" s="108">
        <f t="shared" ref="R55:R64" si="41">AL22</f>
        <v>455.93</v>
      </c>
      <c r="S55" s="109"/>
      <c r="T55" s="12"/>
    </row>
    <row r="56" spans="1:20" x14ac:dyDescent="0.25">
      <c r="A56" s="34">
        <f t="shared" si="37"/>
        <v>52625</v>
      </c>
      <c r="B56" s="103">
        <f t="shared" si="34"/>
        <v>96</v>
      </c>
      <c r="C56" s="103"/>
      <c r="D56" s="106">
        <f t="shared" si="35"/>
        <v>455.69</v>
      </c>
      <c r="E56" s="103"/>
      <c r="F56" s="36">
        <v>24.07</v>
      </c>
      <c r="G56" s="107">
        <f t="shared" si="29"/>
        <v>1.9941836310761039E-2</v>
      </c>
      <c r="H56" s="107"/>
      <c r="I56" s="103">
        <f t="shared" si="30"/>
        <v>122</v>
      </c>
      <c r="J56" s="103"/>
      <c r="K56" s="108">
        <f t="shared" si="40"/>
        <v>456.17</v>
      </c>
      <c r="L56" s="103"/>
      <c r="M56" s="72">
        <v>12</v>
      </c>
      <c r="N56" s="107">
        <f t="shared" si="36"/>
        <v>-2.0000000000000757E-2</v>
      </c>
      <c r="O56" s="107"/>
      <c r="P56" s="103">
        <f t="shared" si="32"/>
        <v>148</v>
      </c>
      <c r="Q56" s="103"/>
      <c r="R56" s="108">
        <f t="shared" si="41"/>
        <v>455.93</v>
      </c>
      <c r="S56" s="109"/>
      <c r="T56" s="12"/>
    </row>
    <row r="57" spans="1:20" x14ac:dyDescent="0.25">
      <c r="A57" s="34">
        <f t="shared" si="37"/>
        <v>52650</v>
      </c>
      <c r="B57" s="103">
        <f t="shared" si="34"/>
        <v>97</v>
      </c>
      <c r="C57" s="103"/>
      <c r="D57" s="106">
        <f t="shared" si="35"/>
        <v>455.7</v>
      </c>
      <c r="E57" s="103"/>
      <c r="F57" s="36">
        <v>24.06</v>
      </c>
      <c r="G57" s="107">
        <f t="shared" si="29"/>
        <v>1.9950124688280058E-2</v>
      </c>
      <c r="H57" s="107"/>
      <c r="I57" s="103">
        <f t="shared" si="30"/>
        <v>123</v>
      </c>
      <c r="J57" s="103"/>
      <c r="K57" s="108">
        <f t="shared" si="40"/>
        <v>456.18</v>
      </c>
      <c r="L57" s="103"/>
      <c r="M57" s="72">
        <v>12</v>
      </c>
      <c r="N57" s="107">
        <f t="shared" si="36"/>
        <v>-2.0000000000000757E-2</v>
      </c>
      <c r="O57" s="107"/>
      <c r="P57" s="103">
        <f t="shared" si="32"/>
        <v>149</v>
      </c>
      <c r="Q57" s="103"/>
      <c r="R57" s="108">
        <f t="shared" si="41"/>
        <v>455.94</v>
      </c>
      <c r="S57" s="109"/>
      <c r="T57" s="12"/>
    </row>
    <row r="58" spans="1:20" x14ac:dyDescent="0.25">
      <c r="A58" s="34">
        <f t="shared" si="37"/>
        <v>52675</v>
      </c>
      <c r="B58" s="103">
        <f t="shared" si="34"/>
        <v>98</v>
      </c>
      <c r="C58" s="103"/>
      <c r="D58" s="106">
        <f t="shared" si="35"/>
        <v>455.79</v>
      </c>
      <c r="E58" s="103"/>
      <c r="F58" s="36">
        <v>24.05</v>
      </c>
      <c r="G58" s="107">
        <f t="shared" si="29"/>
        <v>1.995841995841835E-2</v>
      </c>
      <c r="H58" s="107"/>
      <c r="I58" s="103">
        <f t="shared" si="30"/>
        <v>124</v>
      </c>
      <c r="J58" s="103"/>
      <c r="K58" s="108">
        <f t="shared" si="40"/>
        <v>456.27</v>
      </c>
      <c r="L58" s="103"/>
      <c r="M58" s="72">
        <v>12</v>
      </c>
      <c r="N58" s="107">
        <f t="shared" si="36"/>
        <v>-2.0000000000000757E-2</v>
      </c>
      <c r="O58" s="107"/>
      <c r="P58" s="103">
        <f t="shared" si="32"/>
        <v>150</v>
      </c>
      <c r="Q58" s="103"/>
      <c r="R58" s="108">
        <f t="shared" si="41"/>
        <v>456.03</v>
      </c>
      <c r="S58" s="109"/>
      <c r="T58" s="12"/>
    </row>
    <row r="59" spans="1:20" x14ac:dyDescent="0.25">
      <c r="A59" s="34">
        <f t="shared" si="37"/>
        <v>52700</v>
      </c>
      <c r="B59" s="103">
        <f t="shared" si="34"/>
        <v>99</v>
      </c>
      <c r="C59" s="103"/>
      <c r="D59" s="106">
        <f t="shared" si="35"/>
        <v>455.89</v>
      </c>
      <c r="E59" s="103"/>
      <c r="F59" s="36">
        <v>24.04</v>
      </c>
      <c r="G59" s="107">
        <f t="shared" si="29"/>
        <v>1.9550748752081001E-2</v>
      </c>
      <c r="H59" s="107"/>
      <c r="I59" s="103">
        <f t="shared" si="30"/>
        <v>125</v>
      </c>
      <c r="J59" s="103"/>
      <c r="K59" s="108">
        <f t="shared" si="40"/>
        <v>456.36</v>
      </c>
      <c r="L59" s="103"/>
      <c r="M59" s="72">
        <v>12</v>
      </c>
      <c r="N59" s="107">
        <f t="shared" si="36"/>
        <v>-2.0000000000000757E-2</v>
      </c>
      <c r="O59" s="107"/>
      <c r="P59" s="103">
        <f t="shared" si="32"/>
        <v>151</v>
      </c>
      <c r="Q59" s="103"/>
      <c r="R59" s="108">
        <f t="shared" si="41"/>
        <v>456.12</v>
      </c>
      <c r="S59" s="109"/>
      <c r="T59" s="12"/>
    </row>
    <row r="60" spans="1:20" x14ac:dyDescent="0.25">
      <c r="A60" s="34">
        <f t="shared" si="37"/>
        <v>52725</v>
      </c>
      <c r="B60" s="103">
        <f t="shared" si="34"/>
        <v>100</v>
      </c>
      <c r="C60" s="103"/>
      <c r="D60" s="106">
        <f t="shared" si="35"/>
        <v>455.96</v>
      </c>
      <c r="E60" s="103"/>
      <c r="F60" s="36">
        <v>24.03</v>
      </c>
      <c r="G60" s="107">
        <f t="shared" si="29"/>
        <v>1.9975031210987024E-2</v>
      </c>
      <c r="H60" s="107"/>
      <c r="I60" s="103">
        <f t="shared" si="30"/>
        <v>126</v>
      </c>
      <c r="J60" s="103"/>
      <c r="K60" s="108">
        <f t="shared" si="40"/>
        <v>456.44</v>
      </c>
      <c r="L60" s="103"/>
      <c r="M60" s="72">
        <v>12</v>
      </c>
      <c r="N60" s="107">
        <f t="shared" si="36"/>
        <v>-2.0000000000000757E-2</v>
      </c>
      <c r="O60" s="107"/>
      <c r="P60" s="103">
        <f t="shared" si="32"/>
        <v>152</v>
      </c>
      <c r="Q60" s="103"/>
      <c r="R60" s="108">
        <f t="shared" si="41"/>
        <v>456.2</v>
      </c>
      <c r="S60" s="109"/>
      <c r="T60" s="12"/>
    </row>
    <row r="61" spans="1:20" x14ac:dyDescent="0.25">
      <c r="A61" s="34">
        <f t="shared" si="37"/>
        <v>52750</v>
      </c>
      <c r="B61" s="103">
        <f t="shared" si="34"/>
        <v>101</v>
      </c>
      <c r="C61" s="103"/>
      <c r="D61" s="106">
        <f t="shared" si="35"/>
        <v>456.03</v>
      </c>
      <c r="E61" s="103"/>
      <c r="F61" s="36">
        <v>24.03</v>
      </c>
      <c r="G61" s="107">
        <f t="shared" si="29"/>
        <v>1.9975031210987024E-2</v>
      </c>
      <c r="H61" s="107"/>
      <c r="I61" s="103">
        <f t="shared" si="30"/>
        <v>127</v>
      </c>
      <c r="J61" s="103"/>
      <c r="K61" s="108">
        <f t="shared" si="40"/>
        <v>456.51</v>
      </c>
      <c r="L61" s="103"/>
      <c r="M61" s="72">
        <v>12</v>
      </c>
      <c r="N61" s="107">
        <f t="shared" si="36"/>
        <v>-2.0000000000000757E-2</v>
      </c>
      <c r="O61" s="107"/>
      <c r="P61" s="103">
        <f t="shared" si="32"/>
        <v>153</v>
      </c>
      <c r="Q61" s="103"/>
      <c r="R61" s="108">
        <f t="shared" si="41"/>
        <v>456.27</v>
      </c>
      <c r="S61" s="109"/>
      <c r="T61" s="12"/>
    </row>
    <row r="62" spans="1:20" x14ac:dyDescent="0.25">
      <c r="A62" s="34">
        <f t="shared" si="37"/>
        <v>52775</v>
      </c>
      <c r="B62" s="103">
        <f t="shared" si="34"/>
        <v>102</v>
      </c>
      <c r="C62" s="103"/>
      <c r="D62" s="106">
        <f t="shared" si="35"/>
        <v>456.11</v>
      </c>
      <c r="E62" s="103"/>
      <c r="F62" s="36">
        <v>24.02</v>
      </c>
      <c r="G62" s="107">
        <f t="shared" si="29"/>
        <v>1.9983347210656175E-2</v>
      </c>
      <c r="H62" s="107"/>
      <c r="I62" s="103">
        <f t="shared" si="30"/>
        <v>128</v>
      </c>
      <c r="J62" s="103"/>
      <c r="K62" s="108">
        <f t="shared" si="40"/>
        <v>456.59</v>
      </c>
      <c r="L62" s="103"/>
      <c r="M62" s="72">
        <v>12</v>
      </c>
      <c r="N62" s="107">
        <f t="shared" si="36"/>
        <v>-1.9999999999996021E-2</v>
      </c>
      <c r="O62" s="107"/>
      <c r="P62" s="103">
        <f t="shared" si="32"/>
        <v>154</v>
      </c>
      <c r="Q62" s="103"/>
      <c r="R62" s="108">
        <f t="shared" si="41"/>
        <v>456.35</v>
      </c>
      <c r="S62" s="109"/>
      <c r="T62" s="12"/>
    </row>
    <row r="63" spans="1:20" x14ac:dyDescent="0.25">
      <c r="A63" s="34">
        <f t="shared" si="37"/>
        <v>52800</v>
      </c>
      <c r="B63" s="103">
        <f t="shared" si="34"/>
        <v>103</v>
      </c>
      <c r="C63" s="103"/>
      <c r="D63" s="106">
        <f t="shared" si="35"/>
        <v>456.19</v>
      </c>
      <c r="E63" s="103"/>
      <c r="F63" s="36">
        <v>24.01</v>
      </c>
      <c r="G63" s="107">
        <f t="shared" si="29"/>
        <v>1.999167013744349E-2</v>
      </c>
      <c r="H63" s="107"/>
      <c r="I63" s="103">
        <f t="shared" si="30"/>
        <v>129</v>
      </c>
      <c r="J63" s="103"/>
      <c r="K63" s="108">
        <f t="shared" si="40"/>
        <v>456.67</v>
      </c>
      <c r="L63" s="103"/>
      <c r="M63" s="72">
        <v>12</v>
      </c>
      <c r="N63" s="107">
        <f t="shared" si="36"/>
        <v>-2.0000000000000757E-2</v>
      </c>
      <c r="O63" s="107"/>
      <c r="P63" s="103">
        <f t="shared" si="32"/>
        <v>155</v>
      </c>
      <c r="Q63" s="103"/>
      <c r="R63" s="108">
        <f t="shared" si="41"/>
        <v>456.43</v>
      </c>
      <c r="S63" s="109"/>
      <c r="T63" s="12"/>
    </row>
    <row r="64" spans="1:20" ht="15.75" thickBot="1" x14ac:dyDescent="0.3">
      <c r="A64" s="38">
        <f t="shared" si="37"/>
        <v>52825</v>
      </c>
      <c r="B64" s="110">
        <f t="shared" si="34"/>
        <v>104</v>
      </c>
      <c r="C64" s="110"/>
      <c r="D64" s="113">
        <f t="shared" si="35"/>
        <v>456.34</v>
      </c>
      <c r="E64" s="110"/>
      <c r="F64" s="40">
        <v>24</v>
      </c>
      <c r="G64" s="114">
        <f t="shared" si="29"/>
        <v>2.0000000000000757E-2</v>
      </c>
      <c r="H64" s="114"/>
      <c r="I64" s="110">
        <f t="shared" si="30"/>
        <v>130</v>
      </c>
      <c r="J64" s="110"/>
      <c r="K64" s="111">
        <f t="shared" si="40"/>
        <v>456.82</v>
      </c>
      <c r="L64" s="110"/>
      <c r="M64" s="73">
        <v>12</v>
      </c>
      <c r="N64" s="114">
        <f t="shared" si="36"/>
        <v>-2.0833333333333332E-2</v>
      </c>
      <c r="O64" s="114"/>
      <c r="P64" s="110">
        <f t="shared" si="32"/>
        <v>156</v>
      </c>
      <c r="Q64" s="110"/>
      <c r="R64" s="111">
        <f t="shared" si="41"/>
        <v>456.57</v>
      </c>
      <c r="S64" s="112"/>
      <c r="T64" s="12"/>
    </row>
  </sheetData>
  <mergeCells count="226">
    <mergeCell ref="P64:Q64"/>
    <mergeCell ref="R64:S64"/>
    <mergeCell ref="B64:C64"/>
    <mergeCell ref="D64:E64"/>
    <mergeCell ref="G64:H64"/>
    <mergeCell ref="I64:J64"/>
    <mergeCell ref="K64:L64"/>
    <mergeCell ref="N64:O64"/>
    <mergeCell ref="P62:Q62"/>
    <mergeCell ref="R62:S62"/>
    <mergeCell ref="B63:C63"/>
    <mergeCell ref="D63:E63"/>
    <mergeCell ref="G63:H63"/>
    <mergeCell ref="I63:J63"/>
    <mergeCell ref="K63:L63"/>
    <mergeCell ref="N63:O63"/>
    <mergeCell ref="P63:Q63"/>
    <mergeCell ref="R63:S63"/>
    <mergeCell ref="B62:C62"/>
    <mergeCell ref="D62:E62"/>
    <mergeCell ref="G62:H62"/>
    <mergeCell ref="I62:J62"/>
    <mergeCell ref="K62:L62"/>
    <mergeCell ref="N62:O62"/>
    <mergeCell ref="P60:Q60"/>
    <mergeCell ref="R60:S60"/>
    <mergeCell ref="B61:C61"/>
    <mergeCell ref="D61:E61"/>
    <mergeCell ref="G61:H61"/>
    <mergeCell ref="I61:J61"/>
    <mergeCell ref="K61:L61"/>
    <mergeCell ref="N61:O61"/>
    <mergeCell ref="P61:Q61"/>
    <mergeCell ref="R61:S61"/>
    <mergeCell ref="B60:C60"/>
    <mergeCell ref="D60:E60"/>
    <mergeCell ref="G60:H60"/>
    <mergeCell ref="I60:J60"/>
    <mergeCell ref="K60:L60"/>
    <mergeCell ref="N60:O60"/>
    <mergeCell ref="P58:Q58"/>
    <mergeCell ref="R58:S58"/>
    <mergeCell ref="B59:C59"/>
    <mergeCell ref="D59:E59"/>
    <mergeCell ref="G59:H59"/>
    <mergeCell ref="I59:J59"/>
    <mergeCell ref="K59:L59"/>
    <mergeCell ref="N59:O59"/>
    <mergeCell ref="P59:Q59"/>
    <mergeCell ref="R59:S59"/>
    <mergeCell ref="B58:C58"/>
    <mergeCell ref="D58:E58"/>
    <mergeCell ref="G58:H58"/>
    <mergeCell ref="I58:J58"/>
    <mergeCell ref="K58:L58"/>
    <mergeCell ref="N58:O58"/>
    <mergeCell ref="P56:Q56"/>
    <mergeCell ref="R56:S56"/>
    <mergeCell ref="B57:C57"/>
    <mergeCell ref="D57:E57"/>
    <mergeCell ref="G57:H57"/>
    <mergeCell ref="I57:J57"/>
    <mergeCell ref="K57:L57"/>
    <mergeCell ref="N57:O57"/>
    <mergeCell ref="P57:Q57"/>
    <mergeCell ref="R57:S57"/>
    <mergeCell ref="B56:C56"/>
    <mergeCell ref="D56:E56"/>
    <mergeCell ref="G56:H56"/>
    <mergeCell ref="I56:J56"/>
    <mergeCell ref="K56:L56"/>
    <mergeCell ref="N56:O56"/>
    <mergeCell ref="P54:Q54"/>
    <mergeCell ref="R54:S54"/>
    <mergeCell ref="B55:C55"/>
    <mergeCell ref="D55:E55"/>
    <mergeCell ref="G55:H55"/>
    <mergeCell ref="I55:J55"/>
    <mergeCell ref="K55:L55"/>
    <mergeCell ref="N55:O55"/>
    <mergeCell ref="P55:Q55"/>
    <mergeCell ref="R55:S55"/>
    <mergeCell ref="B54:C54"/>
    <mergeCell ref="D54:E54"/>
    <mergeCell ref="G54:H54"/>
    <mergeCell ref="I54:J54"/>
    <mergeCell ref="K54:L54"/>
    <mergeCell ref="N54:O54"/>
    <mergeCell ref="P52:Q52"/>
    <mergeCell ref="R52:S52"/>
    <mergeCell ref="B53:C53"/>
    <mergeCell ref="D53:E53"/>
    <mergeCell ref="G53:H53"/>
    <mergeCell ref="I53:J53"/>
    <mergeCell ref="K53:L53"/>
    <mergeCell ref="N53:O53"/>
    <mergeCell ref="P53:Q53"/>
    <mergeCell ref="R53:S53"/>
    <mergeCell ref="B52:C52"/>
    <mergeCell ref="D52:E52"/>
    <mergeCell ref="G52:H52"/>
    <mergeCell ref="I52:J52"/>
    <mergeCell ref="K52:L52"/>
    <mergeCell ref="N52:O52"/>
    <mergeCell ref="P50:Q50"/>
    <mergeCell ref="R50:S50"/>
    <mergeCell ref="B51:C51"/>
    <mergeCell ref="D51:E51"/>
    <mergeCell ref="G51:H51"/>
    <mergeCell ref="I51:J51"/>
    <mergeCell ref="K51:L51"/>
    <mergeCell ref="N51:O51"/>
    <mergeCell ref="P51:Q51"/>
    <mergeCell ref="R51:S51"/>
    <mergeCell ref="B50:C50"/>
    <mergeCell ref="D50:E50"/>
    <mergeCell ref="G50:H50"/>
    <mergeCell ref="I50:J50"/>
    <mergeCell ref="K50:L50"/>
    <mergeCell ref="N50:O50"/>
    <mergeCell ref="P48:Q48"/>
    <mergeCell ref="R48:S48"/>
    <mergeCell ref="B49:C49"/>
    <mergeCell ref="D49:E49"/>
    <mergeCell ref="G49:H49"/>
    <mergeCell ref="I49:J49"/>
    <mergeCell ref="K49:L49"/>
    <mergeCell ref="N49:O49"/>
    <mergeCell ref="P49:Q49"/>
    <mergeCell ref="R49:S49"/>
    <mergeCell ref="B48:C48"/>
    <mergeCell ref="D48:E48"/>
    <mergeCell ref="G48:H48"/>
    <mergeCell ref="I48:J48"/>
    <mergeCell ref="K48:L48"/>
    <mergeCell ref="N48:O48"/>
    <mergeCell ref="P46:Q46"/>
    <mergeCell ref="R46:S46"/>
    <mergeCell ref="B47:C47"/>
    <mergeCell ref="D47:E47"/>
    <mergeCell ref="G47:H47"/>
    <mergeCell ref="I47:J47"/>
    <mergeCell ref="K47:L47"/>
    <mergeCell ref="N47:O47"/>
    <mergeCell ref="P47:Q47"/>
    <mergeCell ref="R47:S47"/>
    <mergeCell ref="B46:C46"/>
    <mergeCell ref="D46:E46"/>
    <mergeCell ref="G46:H46"/>
    <mergeCell ref="I46:J46"/>
    <mergeCell ref="K46:L46"/>
    <mergeCell ref="N46:O46"/>
    <mergeCell ref="P44:Q44"/>
    <mergeCell ref="R44:S44"/>
    <mergeCell ref="B45:C45"/>
    <mergeCell ref="D45:E45"/>
    <mergeCell ref="G45:H45"/>
    <mergeCell ref="I45:J45"/>
    <mergeCell ref="K45:L45"/>
    <mergeCell ref="N45:O45"/>
    <mergeCell ref="P45:Q45"/>
    <mergeCell ref="R45:S45"/>
    <mergeCell ref="B44:C44"/>
    <mergeCell ref="D44:E44"/>
    <mergeCell ref="G44:H44"/>
    <mergeCell ref="I44:J44"/>
    <mergeCell ref="K44:L44"/>
    <mergeCell ref="N44:O44"/>
    <mergeCell ref="P42:Q42"/>
    <mergeCell ref="R42:S42"/>
    <mergeCell ref="B43:C43"/>
    <mergeCell ref="D43:E43"/>
    <mergeCell ref="G43:H43"/>
    <mergeCell ref="I43:J43"/>
    <mergeCell ref="K43:L43"/>
    <mergeCell ref="N43:O43"/>
    <mergeCell ref="P43:Q43"/>
    <mergeCell ref="R43:S43"/>
    <mergeCell ref="B42:C42"/>
    <mergeCell ref="D42:E42"/>
    <mergeCell ref="G42:H42"/>
    <mergeCell ref="I42:J42"/>
    <mergeCell ref="K42:L42"/>
    <mergeCell ref="N42:O42"/>
    <mergeCell ref="B41:C41"/>
    <mergeCell ref="D41:E41"/>
    <mergeCell ref="G41:H41"/>
    <mergeCell ref="I41:J41"/>
    <mergeCell ref="K41:L41"/>
    <mergeCell ref="N41:O41"/>
    <mergeCell ref="P41:Q41"/>
    <mergeCell ref="R41:S41"/>
    <mergeCell ref="B40:C40"/>
    <mergeCell ref="D40:E40"/>
    <mergeCell ref="G40:H40"/>
    <mergeCell ref="I40:J40"/>
    <mergeCell ref="K40:L40"/>
    <mergeCell ref="N40:O40"/>
    <mergeCell ref="B39:C39"/>
    <mergeCell ref="D39:E39"/>
    <mergeCell ref="G39:H39"/>
    <mergeCell ref="I39:J39"/>
    <mergeCell ref="K39:L39"/>
    <mergeCell ref="N39:O39"/>
    <mergeCell ref="P39:Q39"/>
    <mergeCell ref="R39:S39"/>
    <mergeCell ref="P40:Q40"/>
    <mergeCell ref="R40:S40"/>
    <mergeCell ref="B38:C38"/>
    <mergeCell ref="D38:E38"/>
    <mergeCell ref="G38:H38"/>
    <mergeCell ref="I38:J38"/>
    <mergeCell ref="K38:L38"/>
    <mergeCell ref="N38:O38"/>
    <mergeCell ref="P38:Q38"/>
    <mergeCell ref="R38:S38"/>
    <mergeCell ref="V38:W38"/>
    <mergeCell ref="A6:A31"/>
    <mergeCell ref="Q6:Q31"/>
    <mergeCell ref="AF6:AF31"/>
    <mergeCell ref="A34:S35"/>
    <mergeCell ref="A36:S37"/>
    <mergeCell ref="A1:AT2"/>
    <mergeCell ref="A3:AT4"/>
    <mergeCell ref="P6:P31"/>
    <mergeCell ref="AV3:BA4"/>
  </mergeCells>
  <pageMargins left="0.25" right="0.25" top="0.75" bottom="0.75" header="0.3" footer="0.3"/>
  <pageSetup paperSize="3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2C396F995CA41B0028D19B3C8E7AA" ma:contentTypeVersion="9" ma:contentTypeDescription="Create a new document." ma:contentTypeScope="" ma:versionID="9f6a9118f0886fdcfb896e951c4bd101">
  <xsd:schema xmlns:xsd="http://www.w3.org/2001/XMLSchema" xmlns:xs="http://www.w3.org/2001/XMLSchema" xmlns:p="http://schemas.microsoft.com/office/2006/metadata/properties" xmlns:ns2="dfcfe2a4-78c4-4618-87c6-2ede5d81df59" xmlns:ns3="9c16dc54-5a24-4afd-a61c-664ec7eab416" targetNamespace="http://schemas.microsoft.com/office/2006/metadata/properties" ma:root="true" ma:fieldsID="98c0ec96503409dca92c62510f40da36" ns2:_="" ns3:_="">
    <xsd:import namespace="dfcfe2a4-78c4-4618-87c6-2ede5d81df59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Letting_x0020_Date" minOccurs="0"/>
                <xsd:element ref="ns2:Letting_x0020_Date_x003a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e2a4-78c4-4618-87c6-2ede5d81df59" elementFormDefault="qualified">
    <xsd:import namespace="http://schemas.microsoft.com/office/2006/documentManagement/types"/>
    <xsd:import namespace="http://schemas.microsoft.com/office/infopath/2007/PartnerControls"/>
    <xsd:element name="Date" ma:index="2" nillable="true" ma:displayName="Date" ma:default="[today]" ma:format="DateOnly" ma:internalName="Date" ma:readOnly="false">
      <xsd:simpleType>
        <xsd:restriction base="dms:DateTime"/>
      </xsd:simpleType>
    </xsd:element>
    <xsd:element name="Letting_x0020_Date" ma:index="3" nillable="true" ma:displayName="Letting Date" ma:list="{23c45ea9-9303-4740-a1d8-eb69368457e0}" ma:internalName="Letting_x0020_Date" ma:readOnly="false" ma:showField="Letting_x0020_Date">
      <xsd:simpleType>
        <xsd:restriction base="dms:Lookup"/>
      </xsd:simpleType>
    </xsd:element>
    <xsd:element name="Letting_x0020_Date_x003a_Title" ma:index="6" nillable="true" ma:displayName="Letting Date:Title" ma:list="{23c45ea9-9303-4740-a1d8-eb69368457e0}" ma:internalName="Letting_x0020_Date_x003a_Title" ma:readOnly="true" ma:showField="Title" ma:web="414c989b-f62e-465c-b29e-50aa05b53d7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fcfe2a4-78c4-4618-87c6-2ede5d81df59">2025-10-20T04:00:00+00:00</Date>
    <Letting_x0020_Date xmlns="dfcfe2a4-78c4-4618-87c6-2ede5d81df59">272</Letting_x0020_Date>
  </documentManagement>
</p:properties>
</file>

<file path=customXml/itemProps1.xml><?xml version="1.0" encoding="utf-8"?>
<ds:datastoreItem xmlns:ds="http://schemas.openxmlformats.org/officeDocument/2006/customXml" ds:itemID="{A1DEC729-C838-4842-B448-5E84F774D345}"/>
</file>

<file path=customXml/itemProps2.xml><?xml version="1.0" encoding="utf-8"?>
<ds:datastoreItem xmlns:ds="http://schemas.openxmlformats.org/officeDocument/2006/customXml" ds:itemID="{D50838D6-B62E-4F83-9145-09EE4FAB963F}"/>
</file>

<file path=customXml/itemProps3.xml><?xml version="1.0" encoding="utf-8"?>
<ds:datastoreItem xmlns:ds="http://schemas.openxmlformats.org/officeDocument/2006/customXml" ds:itemID="{73E031DB-C84F-46F2-91FF-1A93B8F14D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I-71 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Call 201 - CID 25-1032 - Jefferson Co - 5-48_1 SUPPLEMENTAL DETAILS - I-71 NB Southern Project Terminus Pavement Elevation Details</dc:title>
  <dc:creator>Nolan, Will</dc:creator>
  <cp:lastModifiedBy>O'Neal, Sheree A (KYTC)</cp:lastModifiedBy>
  <cp:lastPrinted>2025-03-26T20:02:15Z</cp:lastPrinted>
  <dcterms:created xsi:type="dcterms:W3CDTF">2024-05-09T15:05:29Z</dcterms:created>
  <dcterms:modified xsi:type="dcterms:W3CDTF">2025-08-20T13:44:06Z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0x010100BF52C396F995CA41B0028D19B3C8E7AA</vt:lpwstr>
  </property>
</Properties>
</file>